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YFAR\Documents\"/>
    </mc:Choice>
  </mc:AlternateContent>
  <bookViews>
    <workbookView xWindow="0" yWindow="0" windowWidth="17450" windowHeight="6550" tabRatio="841"/>
  </bookViews>
  <sheets>
    <sheet name="Welcome" sheetId="101" r:id="rId1"/>
    <sheet name=" Labor Overheads" sheetId="142" r:id="rId2"/>
    <sheet name="Cash Overheads" sheetId="10" r:id="rId3"/>
    <sheet name="Depreciation Overheads" sheetId="11" r:id="rId4"/>
    <sheet name="Crop1" sheetId="13" r:id="rId5"/>
    <sheet name="Project Your Income" sheetId="5" r:id="rId6"/>
    <sheet name="Describe Your Farm" sheetId="141" r:id="rId7"/>
    <sheet name="Production Labor" sheetId="8" r:id="rId8"/>
    <sheet name="Direct Costs" sheetId="9" r:id="rId9"/>
    <sheet name="Crop 1 Assessment" sheetId="12" r:id="rId10"/>
    <sheet name="Crop 2" sheetId="129" r:id="rId11"/>
    <sheet name="Crop 3" sheetId="144" r:id="rId12"/>
    <sheet name="Crop 4" sheetId="145" r:id="rId13"/>
    <sheet name="Crop 5" sheetId="146" r:id="rId14"/>
    <sheet name="Crop 6" sheetId="147" r:id="rId15"/>
    <sheet name="Crop 7" sheetId="148" r:id="rId16"/>
    <sheet name="Crop 8" sheetId="149" r:id="rId17"/>
    <sheet name="Crop 9" sheetId="150" r:id="rId18"/>
    <sheet name="Crop 10" sheetId="151" r:id="rId19"/>
    <sheet name="All Crops Assessment" sheetId="14" r:id="rId20"/>
    <sheet name="Covering Overheads + Profit" sheetId="139" r:id="rId21"/>
    <sheet name="Scenarios Tool" sheetId="140" r:id="rId22"/>
  </sheets>
  <definedNames>
    <definedName name="_xlnm.Print_Area" localSheetId="19">'All Crops Assessment'!$B$20:$O$50</definedName>
    <definedName name="_xlnm.Print_Area" localSheetId="7">'Production Labor'!$B$1:$G$61</definedName>
  </definedNames>
  <calcPr calcId="162913" concurrentCalc="0"/>
</workbook>
</file>

<file path=xl/calcChain.xml><?xml version="1.0" encoding="utf-8"?>
<calcChain xmlns="http://schemas.openxmlformats.org/spreadsheetml/2006/main">
  <c r="F11" i="9" l="1"/>
  <c r="C13" i="142"/>
  <c r="D52" i="8"/>
  <c r="F59" i="14"/>
  <c r="C22" i="14"/>
  <c r="F22" i="14"/>
  <c r="I22" i="14"/>
  <c r="L22" i="14"/>
  <c r="O22" i="14"/>
  <c r="C38" i="14"/>
  <c r="F38" i="14"/>
  <c r="I38" i="14"/>
  <c r="L38" i="14"/>
  <c r="O38" i="14"/>
  <c r="L8" i="139"/>
  <c r="L9" i="139"/>
  <c r="F56" i="14"/>
  <c r="F54" i="14"/>
  <c r="F58" i="14"/>
  <c r="C23" i="14"/>
  <c r="F23" i="14"/>
  <c r="I23" i="14"/>
  <c r="L23" i="14"/>
  <c r="O23" i="14"/>
  <c r="C39" i="14"/>
  <c r="F39" i="14"/>
  <c r="I39" i="14"/>
  <c r="L39" i="14"/>
  <c r="O39" i="14"/>
  <c r="F55" i="14"/>
  <c r="F57" i="14"/>
  <c r="D28" i="8"/>
  <c r="D39" i="8"/>
  <c r="D49" i="8"/>
  <c r="D51" i="8"/>
  <c r="C13" i="8"/>
  <c r="E59" i="8"/>
  <c r="E60" i="8"/>
  <c r="D60" i="129"/>
  <c r="D71" i="129"/>
  <c r="D81" i="129"/>
  <c r="D83" i="129"/>
  <c r="F86" i="129"/>
  <c r="D84" i="129"/>
  <c r="E90" i="129"/>
  <c r="E91" i="129"/>
  <c r="D60" i="144"/>
  <c r="D71" i="144"/>
  <c r="D81" i="144"/>
  <c r="D83" i="144"/>
  <c r="F86" i="144"/>
  <c r="D84" i="144"/>
  <c r="E90" i="144"/>
  <c r="E91" i="144"/>
  <c r="D60" i="145"/>
  <c r="D71" i="145"/>
  <c r="D81" i="145"/>
  <c r="D83" i="145"/>
  <c r="F86" i="145"/>
  <c r="D84" i="145"/>
  <c r="E90" i="145"/>
  <c r="E91" i="145"/>
  <c r="D60" i="146"/>
  <c r="D71" i="146"/>
  <c r="D81" i="146"/>
  <c r="D83" i="146"/>
  <c r="F86" i="146"/>
  <c r="D84" i="146"/>
  <c r="E90" i="146"/>
  <c r="E91" i="146"/>
  <c r="D60" i="147"/>
  <c r="D71" i="147"/>
  <c r="D81" i="147"/>
  <c r="D83" i="147"/>
  <c r="F86" i="147"/>
  <c r="D84" i="147"/>
  <c r="E90" i="147"/>
  <c r="E91" i="147"/>
  <c r="D60" i="148"/>
  <c r="D71" i="148"/>
  <c r="D81" i="148"/>
  <c r="D83" i="148"/>
  <c r="F86" i="148"/>
  <c r="D84" i="148"/>
  <c r="E90" i="148"/>
  <c r="E91" i="148"/>
  <c r="D60" i="149"/>
  <c r="D71" i="149"/>
  <c r="D81" i="149"/>
  <c r="D83" i="149"/>
  <c r="F86" i="149"/>
  <c r="D84" i="149"/>
  <c r="E90" i="149"/>
  <c r="E91" i="149"/>
  <c r="D60" i="150"/>
  <c r="D71" i="150"/>
  <c r="D81" i="150"/>
  <c r="D83" i="150"/>
  <c r="F86" i="150"/>
  <c r="D84" i="150"/>
  <c r="E90" i="150"/>
  <c r="E91" i="150"/>
  <c r="D60" i="151"/>
  <c r="D71" i="151"/>
  <c r="D81" i="151"/>
  <c r="D83" i="151"/>
  <c r="F86" i="151"/>
  <c r="D84" i="151"/>
  <c r="E90" i="151"/>
  <c r="E91" i="151"/>
  <c r="D14" i="142"/>
  <c r="E21" i="144"/>
  <c r="C28" i="8"/>
  <c r="I18" i="142"/>
  <c r="K18" i="142"/>
  <c r="I19" i="142"/>
  <c r="K19" i="142"/>
  <c r="I20" i="142"/>
  <c r="K20" i="142"/>
  <c r="I21" i="142"/>
  <c r="K21" i="142"/>
  <c r="I22" i="142"/>
  <c r="K22" i="142"/>
  <c r="K23" i="142"/>
  <c r="C20" i="142"/>
  <c r="C23" i="142"/>
  <c r="E58" i="8"/>
  <c r="F28" i="8"/>
  <c r="C39" i="8"/>
  <c r="F39" i="8"/>
  <c r="C49" i="8"/>
  <c r="F49" i="8"/>
  <c r="F53" i="8"/>
  <c r="F54" i="8"/>
  <c r="F55" i="8"/>
  <c r="C22" i="141"/>
  <c r="F56" i="8"/>
  <c r="F58" i="11"/>
  <c r="F57" i="11"/>
  <c r="F55" i="11"/>
  <c r="F54" i="11"/>
  <c r="F53" i="11"/>
  <c r="F51" i="11"/>
  <c r="F50" i="11"/>
  <c r="F49" i="11"/>
  <c r="F48" i="11"/>
  <c r="F47" i="11"/>
  <c r="F46" i="11"/>
  <c r="F45" i="11"/>
  <c r="F44" i="11"/>
  <c r="F43" i="11"/>
  <c r="F42" i="11"/>
  <c r="F41" i="11"/>
  <c r="F40" i="11"/>
  <c r="F39" i="11"/>
  <c r="F37" i="11"/>
  <c r="F36" i="11"/>
  <c r="F35" i="11"/>
  <c r="F34" i="11"/>
  <c r="F33" i="11"/>
  <c r="F32" i="11"/>
  <c r="F23" i="11"/>
  <c r="F22" i="11"/>
  <c r="F21" i="11"/>
  <c r="F20" i="11"/>
  <c r="F19" i="11"/>
  <c r="F17" i="11"/>
  <c r="F16" i="11"/>
  <c r="F15" i="11"/>
  <c r="F14" i="11"/>
  <c r="F13" i="11"/>
  <c r="F12" i="11"/>
  <c r="F11" i="11"/>
  <c r="F28" i="11"/>
  <c r="F27" i="11"/>
  <c r="F26" i="11"/>
  <c r="F25" i="11"/>
  <c r="C13" i="10"/>
  <c r="O42" i="14"/>
  <c r="E7" i="151"/>
  <c r="G7" i="151"/>
  <c r="E8" i="151"/>
  <c r="G8" i="151"/>
  <c r="E9" i="151"/>
  <c r="G9" i="151"/>
  <c r="E10" i="151"/>
  <c r="G10" i="151"/>
  <c r="E11" i="151"/>
  <c r="G11" i="151"/>
  <c r="G12" i="151"/>
  <c r="E14" i="151"/>
  <c r="G14" i="151"/>
  <c r="E15" i="151"/>
  <c r="G15" i="151"/>
  <c r="E16" i="151"/>
  <c r="G16" i="151"/>
  <c r="E17" i="151"/>
  <c r="G17" i="151"/>
  <c r="E18" i="151"/>
  <c r="G18" i="151"/>
  <c r="G19" i="151"/>
  <c r="E21" i="151"/>
  <c r="G21" i="151"/>
  <c r="E22" i="151"/>
  <c r="G22" i="151"/>
  <c r="G23" i="151"/>
  <c r="E25" i="151"/>
  <c r="G25" i="151"/>
  <c r="E26" i="151"/>
  <c r="G26" i="151"/>
  <c r="G27" i="151"/>
  <c r="E29" i="151"/>
  <c r="G29" i="151"/>
  <c r="E30" i="151"/>
  <c r="G30" i="151"/>
  <c r="G31" i="151"/>
  <c r="H33" i="151"/>
  <c r="C151" i="151"/>
  <c r="L42" i="14"/>
  <c r="E7" i="150"/>
  <c r="G7" i="150"/>
  <c r="E8" i="150"/>
  <c r="G8" i="150"/>
  <c r="E9" i="150"/>
  <c r="G9" i="150"/>
  <c r="E10" i="150"/>
  <c r="G10" i="150"/>
  <c r="E11" i="150"/>
  <c r="G11" i="150"/>
  <c r="G12" i="150"/>
  <c r="E14" i="150"/>
  <c r="G14" i="150"/>
  <c r="E15" i="150"/>
  <c r="G15" i="150"/>
  <c r="E16" i="150"/>
  <c r="G16" i="150"/>
  <c r="E17" i="150"/>
  <c r="G17" i="150"/>
  <c r="E18" i="150"/>
  <c r="G18" i="150"/>
  <c r="G19" i="150"/>
  <c r="E21" i="150"/>
  <c r="G21" i="150"/>
  <c r="E22" i="150"/>
  <c r="G22" i="150"/>
  <c r="G23" i="150"/>
  <c r="E25" i="150"/>
  <c r="G25" i="150"/>
  <c r="E26" i="150"/>
  <c r="G26" i="150"/>
  <c r="G27" i="150"/>
  <c r="E29" i="150"/>
  <c r="G29" i="150"/>
  <c r="E30" i="150"/>
  <c r="G30" i="150"/>
  <c r="G31" i="150"/>
  <c r="H33" i="150"/>
  <c r="C151" i="150"/>
  <c r="I42" i="14"/>
  <c r="E7" i="149"/>
  <c r="G7" i="149"/>
  <c r="E8" i="149"/>
  <c r="G8" i="149"/>
  <c r="E9" i="149"/>
  <c r="G9" i="149"/>
  <c r="E10" i="149"/>
  <c r="G10" i="149"/>
  <c r="E11" i="149"/>
  <c r="G11" i="149"/>
  <c r="G12" i="149"/>
  <c r="E14" i="149"/>
  <c r="G14" i="149"/>
  <c r="E15" i="149"/>
  <c r="G15" i="149"/>
  <c r="E16" i="149"/>
  <c r="G16" i="149"/>
  <c r="E17" i="149"/>
  <c r="G17" i="149"/>
  <c r="E18" i="149"/>
  <c r="G18" i="149"/>
  <c r="G19" i="149"/>
  <c r="E21" i="149"/>
  <c r="G21" i="149"/>
  <c r="E22" i="149"/>
  <c r="G22" i="149"/>
  <c r="G23" i="149"/>
  <c r="E25" i="149"/>
  <c r="G25" i="149"/>
  <c r="E26" i="149"/>
  <c r="G26" i="149"/>
  <c r="G27" i="149"/>
  <c r="E29" i="149"/>
  <c r="G29" i="149"/>
  <c r="E30" i="149"/>
  <c r="G30" i="149"/>
  <c r="G31" i="149"/>
  <c r="H33" i="149"/>
  <c r="C151" i="149"/>
  <c r="F42" i="14"/>
  <c r="E7" i="148"/>
  <c r="G7" i="148"/>
  <c r="E8" i="148"/>
  <c r="G8" i="148"/>
  <c r="E9" i="148"/>
  <c r="G9" i="148"/>
  <c r="E10" i="148"/>
  <c r="G10" i="148"/>
  <c r="E11" i="148"/>
  <c r="G11" i="148"/>
  <c r="G12" i="148"/>
  <c r="E14" i="148"/>
  <c r="G14" i="148"/>
  <c r="E15" i="148"/>
  <c r="G15" i="148"/>
  <c r="E16" i="148"/>
  <c r="G16" i="148"/>
  <c r="E17" i="148"/>
  <c r="G17" i="148"/>
  <c r="E18" i="148"/>
  <c r="G18" i="148"/>
  <c r="G19" i="148"/>
  <c r="E21" i="148"/>
  <c r="G21" i="148"/>
  <c r="E22" i="148"/>
  <c r="G22" i="148"/>
  <c r="G23" i="148"/>
  <c r="E25" i="148"/>
  <c r="G25" i="148"/>
  <c r="E26" i="148"/>
  <c r="G26" i="148"/>
  <c r="G27" i="148"/>
  <c r="E29" i="148"/>
  <c r="G29" i="148"/>
  <c r="E30" i="148"/>
  <c r="G30" i="148"/>
  <c r="G31" i="148"/>
  <c r="H33" i="148"/>
  <c r="C151" i="148"/>
  <c r="C42" i="14"/>
  <c r="E7" i="147"/>
  <c r="G7" i="147"/>
  <c r="E8" i="147"/>
  <c r="G8" i="147"/>
  <c r="E9" i="147"/>
  <c r="G9" i="147"/>
  <c r="E10" i="147"/>
  <c r="G10" i="147"/>
  <c r="E11" i="147"/>
  <c r="G11" i="147"/>
  <c r="G12" i="147"/>
  <c r="E14" i="147"/>
  <c r="G14" i="147"/>
  <c r="E15" i="147"/>
  <c r="G15" i="147"/>
  <c r="E16" i="147"/>
  <c r="G16" i="147"/>
  <c r="E17" i="147"/>
  <c r="G17" i="147"/>
  <c r="E18" i="147"/>
  <c r="G18" i="147"/>
  <c r="G19" i="147"/>
  <c r="E21" i="147"/>
  <c r="G21" i="147"/>
  <c r="E22" i="147"/>
  <c r="G22" i="147"/>
  <c r="G23" i="147"/>
  <c r="E25" i="147"/>
  <c r="G25" i="147"/>
  <c r="E26" i="147"/>
  <c r="G26" i="147"/>
  <c r="G27" i="147"/>
  <c r="E29" i="147"/>
  <c r="G29" i="147"/>
  <c r="E30" i="147"/>
  <c r="G30" i="147"/>
  <c r="G31" i="147"/>
  <c r="H33" i="147"/>
  <c r="C151" i="147"/>
  <c r="O26" i="14"/>
  <c r="E7" i="146"/>
  <c r="G7" i="146"/>
  <c r="E8" i="146"/>
  <c r="G8" i="146"/>
  <c r="E9" i="146"/>
  <c r="G9" i="146"/>
  <c r="E10" i="146"/>
  <c r="G10" i="146"/>
  <c r="E11" i="146"/>
  <c r="G11" i="146"/>
  <c r="G12" i="146"/>
  <c r="E14" i="146"/>
  <c r="G14" i="146"/>
  <c r="E15" i="146"/>
  <c r="G15" i="146"/>
  <c r="E16" i="146"/>
  <c r="G16" i="146"/>
  <c r="E17" i="146"/>
  <c r="G17" i="146"/>
  <c r="E18" i="146"/>
  <c r="G18" i="146"/>
  <c r="G19" i="146"/>
  <c r="E21" i="146"/>
  <c r="G21" i="146"/>
  <c r="E22" i="146"/>
  <c r="G22" i="146"/>
  <c r="G23" i="146"/>
  <c r="E25" i="146"/>
  <c r="G25" i="146"/>
  <c r="E26" i="146"/>
  <c r="G26" i="146"/>
  <c r="G27" i="146"/>
  <c r="E29" i="146"/>
  <c r="G29" i="146"/>
  <c r="E30" i="146"/>
  <c r="G30" i="146"/>
  <c r="G31" i="146"/>
  <c r="H33" i="146"/>
  <c r="C151" i="146"/>
  <c r="E7" i="145"/>
  <c r="G7" i="145"/>
  <c r="E8" i="145"/>
  <c r="G8" i="145"/>
  <c r="E9" i="145"/>
  <c r="G9" i="145"/>
  <c r="E10" i="145"/>
  <c r="G10" i="145"/>
  <c r="E11" i="145"/>
  <c r="G11" i="145"/>
  <c r="G12" i="145"/>
  <c r="E14" i="145"/>
  <c r="G14" i="145"/>
  <c r="E15" i="145"/>
  <c r="G15" i="145"/>
  <c r="E16" i="145"/>
  <c r="G16" i="145"/>
  <c r="E17" i="145"/>
  <c r="G17" i="145"/>
  <c r="E18" i="145"/>
  <c r="G18" i="145"/>
  <c r="G19" i="145"/>
  <c r="E21" i="145"/>
  <c r="G21" i="145"/>
  <c r="E22" i="145"/>
  <c r="G22" i="145"/>
  <c r="G23" i="145"/>
  <c r="E25" i="145"/>
  <c r="G25" i="145"/>
  <c r="E26" i="145"/>
  <c r="G26" i="145"/>
  <c r="G27" i="145"/>
  <c r="E29" i="145"/>
  <c r="G29" i="145"/>
  <c r="E30" i="145"/>
  <c r="G30" i="145"/>
  <c r="G31" i="145"/>
  <c r="H33" i="145"/>
  <c r="C151" i="145"/>
  <c r="L26" i="14"/>
  <c r="I26" i="14"/>
  <c r="B149" i="151"/>
  <c r="B149" i="150"/>
  <c r="B149" i="149"/>
  <c r="B149" i="148"/>
  <c r="B149" i="147"/>
  <c r="B149" i="146"/>
  <c r="B149" i="145"/>
  <c r="B149" i="144"/>
  <c r="C155" i="151"/>
  <c r="F143" i="151"/>
  <c r="F142" i="151"/>
  <c r="F141" i="151"/>
  <c r="F144" i="151"/>
  <c r="F138" i="151"/>
  <c r="F137" i="151"/>
  <c r="F136" i="151"/>
  <c r="F139" i="151"/>
  <c r="F133" i="151"/>
  <c r="F132" i="151"/>
  <c r="F131" i="151"/>
  <c r="F134" i="151"/>
  <c r="F128" i="151"/>
  <c r="F127" i="151"/>
  <c r="F126" i="151"/>
  <c r="F129" i="151"/>
  <c r="F123" i="151"/>
  <c r="F122" i="151"/>
  <c r="F121" i="151"/>
  <c r="F124" i="151"/>
  <c r="F115" i="151"/>
  <c r="F114" i="151"/>
  <c r="F113" i="151"/>
  <c r="F112" i="151"/>
  <c r="F111" i="151"/>
  <c r="F116" i="151"/>
  <c r="F100" i="151"/>
  <c r="F101" i="151"/>
  <c r="F102" i="151"/>
  <c r="F103" i="151"/>
  <c r="F104" i="151"/>
  <c r="F105" i="151"/>
  <c r="F106" i="151"/>
  <c r="F107" i="151"/>
  <c r="F108" i="151"/>
  <c r="F109" i="151"/>
  <c r="F97" i="151"/>
  <c r="F118" i="151"/>
  <c r="F96" i="151"/>
  <c r="F98" i="151"/>
  <c r="C81" i="151"/>
  <c r="C71" i="151"/>
  <c r="C60" i="151"/>
  <c r="C83" i="151"/>
  <c r="C47" i="151"/>
  <c r="C84" i="151"/>
  <c r="C46" i="151"/>
  <c r="C42" i="151"/>
  <c r="C38" i="151"/>
  <c r="D37" i="151"/>
  <c r="D39" i="151"/>
  <c r="I32" i="151"/>
  <c r="E31" i="151"/>
  <c r="E27" i="151"/>
  <c r="E23" i="151"/>
  <c r="E12" i="151"/>
  <c r="C155" i="150"/>
  <c r="F143" i="150"/>
  <c r="F141" i="150"/>
  <c r="F142" i="150"/>
  <c r="F144" i="150"/>
  <c r="F138" i="150"/>
  <c r="F136" i="150"/>
  <c r="F137" i="150"/>
  <c r="F139" i="150"/>
  <c r="F133" i="150"/>
  <c r="F131" i="150"/>
  <c r="F132" i="150"/>
  <c r="F134" i="150"/>
  <c r="F128" i="150"/>
  <c r="F126" i="150"/>
  <c r="F127" i="150"/>
  <c r="F129" i="150"/>
  <c r="F123" i="150"/>
  <c r="F121" i="150"/>
  <c r="F122" i="150"/>
  <c r="F124" i="150"/>
  <c r="F115" i="150"/>
  <c r="F114" i="150"/>
  <c r="F113" i="150"/>
  <c r="F112" i="150"/>
  <c r="F111" i="150"/>
  <c r="F116" i="150"/>
  <c r="F100" i="150"/>
  <c r="F101" i="150"/>
  <c r="F102" i="150"/>
  <c r="F103" i="150"/>
  <c r="F104" i="150"/>
  <c r="F105" i="150"/>
  <c r="F106" i="150"/>
  <c r="F107" i="150"/>
  <c r="F108" i="150"/>
  <c r="F109" i="150"/>
  <c r="F97" i="150"/>
  <c r="F118" i="150"/>
  <c r="F96" i="150"/>
  <c r="F98" i="150"/>
  <c r="C81" i="150"/>
  <c r="C71" i="150"/>
  <c r="C60" i="150"/>
  <c r="C83" i="150"/>
  <c r="C47" i="150"/>
  <c r="C84" i="150"/>
  <c r="C46" i="150"/>
  <c r="C42" i="150"/>
  <c r="C38" i="150"/>
  <c r="D37" i="150"/>
  <c r="D39" i="150"/>
  <c r="I32" i="150"/>
  <c r="E31" i="150"/>
  <c r="E27" i="150"/>
  <c r="E23" i="150"/>
  <c r="E12" i="150"/>
  <c r="C155" i="149"/>
  <c r="F143" i="149"/>
  <c r="F142" i="149"/>
  <c r="F141" i="149"/>
  <c r="F144" i="149"/>
  <c r="F138" i="149"/>
  <c r="F137" i="149"/>
  <c r="F136" i="149"/>
  <c r="F139" i="149"/>
  <c r="F133" i="149"/>
  <c r="F132" i="149"/>
  <c r="F131" i="149"/>
  <c r="F134" i="149"/>
  <c r="F128" i="149"/>
  <c r="F127" i="149"/>
  <c r="F126" i="149"/>
  <c r="F129" i="149"/>
  <c r="F123" i="149"/>
  <c r="F122" i="149"/>
  <c r="F121" i="149"/>
  <c r="F124" i="149"/>
  <c r="F115" i="149"/>
  <c r="F114" i="149"/>
  <c r="F113" i="149"/>
  <c r="F112" i="149"/>
  <c r="F111" i="149"/>
  <c r="F116" i="149"/>
  <c r="F108" i="149"/>
  <c r="F107" i="149"/>
  <c r="F106" i="149"/>
  <c r="F105" i="149"/>
  <c r="F104" i="149"/>
  <c r="F103" i="149"/>
  <c r="F102" i="149"/>
  <c r="F101" i="149"/>
  <c r="F100" i="149"/>
  <c r="F109" i="149"/>
  <c r="F97" i="149"/>
  <c r="F96" i="149"/>
  <c r="F98" i="149"/>
  <c r="C60" i="149"/>
  <c r="C71" i="149"/>
  <c r="C81" i="149"/>
  <c r="C83" i="149"/>
  <c r="C47" i="149"/>
  <c r="C84" i="149"/>
  <c r="C46" i="149"/>
  <c r="C42" i="149"/>
  <c r="C38" i="149"/>
  <c r="D37" i="149"/>
  <c r="D40" i="149"/>
  <c r="I32" i="149"/>
  <c r="E31" i="149"/>
  <c r="E27" i="149"/>
  <c r="E23" i="149"/>
  <c r="E19" i="149"/>
  <c r="C155" i="148"/>
  <c r="F143" i="148"/>
  <c r="F142" i="148"/>
  <c r="F141" i="148"/>
  <c r="F144" i="148"/>
  <c r="F138" i="148"/>
  <c r="F137" i="148"/>
  <c r="F136" i="148"/>
  <c r="F139" i="148"/>
  <c r="F133" i="148"/>
  <c r="F132" i="148"/>
  <c r="F131" i="148"/>
  <c r="F134" i="148"/>
  <c r="F128" i="148"/>
  <c r="F127" i="148"/>
  <c r="F126" i="148"/>
  <c r="F129" i="148"/>
  <c r="F123" i="148"/>
  <c r="F122" i="148"/>
  <c r="F121" i="148"/>
  <c r="F124" i="148"/>
  <c r="F115" i="148"/>
  <c r="F114" i="148"/>
  <c r="F113" i="148"/>
  <c r="F112" i="148"/>
  <c r="F111" i="148"/>
  <c r="F116" i="148"/>
  <c r="F100" i="148"/>
  <c r="F101" i="148"/>
  <c r="F102" i="148"/>
  <c r="F103" i="148"/>
  <c r="F104" i="148"/>
  <c r="F105" i="148"/>
  <c r="F106" i="148"/>
  <c r="F107" i="148"/>
  <c r="F108" i="148"/>
  <c r="F109" i="148"/>
  <c r="F97" i="148"/>
  <c r="F118" i="148"/>
  <c r="F96" i="148"/>
  <c r="F98" i="148"/>
  <c r="C81" i="148"/>
  <c r="C71" i="148"/>
  <c r="C60" i="148"/>
  <c r="C83" i="148"/>
  <c r="C47" i="148"/>
  <c r="C84" i="148"/>
  <c r="C46" i="148"/>
  <c r="C42" i="148"/>
  <c r="D37" i="148"/>
  <c r="D38" i="148"/>
  <c r="C38" i="148"/>
  <c r="D39" i="148"/>
  <c r="I32" i="148"/>
  <c r="E31" i="148"/>
  <c r="E27" i="148"/>
  <c r="E23" i="148"/>
  <c r="E12" i="148"/>
  <c r="C155" i="147"/>
  <c r="F143" i="147"/>
  <c r="F141" i="147"/>
  <c r="F142" i="147"/>
  <c r="F144" i="147"/>
  <c r="F138" i="147"/>
  <c r="F136" i="147"/>
  <c r="F137" i="147"/>
  <c r="F139" i="147"/>
  <c r="F133" i="147"/>
  <c r="F131" i="147"/>
  <c r="F132" i="147"/>
  <c r="F134" i="147"/>
  <c r="F128" i="147"/>
  <c r="F126" i="147"/>
  <c r="F127" i="147"/>
  <c r="F129" i="147"/>
  <c r="F123" i="147"/>
  <c r="F121" i="147"/>
  <c r="F122" i="147"/>
  <c r="F124" i="147"/>
  <c r="F115" i="147"/>
  <c r="F114" i="147"/>
  <c r="F113" i="147"/>
  <c r="F112" i="147"/>
  <c r="F111" i="147"/>
  <c r="F116" i="147"/>
  <c r="F100" i="147"/>
  <c r="F101" i="147"/>
  <c r="F102" i="147"/>
  <c r="F103" i="147"/>
  <c r="F104" i="147"/>
  <c r="F105" i="147"/>
  <c r="F106" i="147"/>
  <c r="F107" i="147"/>
  <c r="F108" i="147"/>
  <c r="F109" i="147"/>
  <c r="F97" i="147"/>
  <c r="F118" i="147"/>
  <c r="F96" i="147"/>
  <c r="F98" i="147"/>
  <c r="C81" i="147"/>
  <c r="C71" i="147"/>
  <c r="C60" i="147"/>
  <c r="C83" i="147"/>
  <c r="C47" i="147"/>
  <c r="C84" i="147"/>
  <c r="C46" i="147"/>
  <c r="C42" i="147"/>
  <c r="D37" i="147"/>
  <c r="D38" i="147"/>
  <c r="C38" i="147"/>
  <c r="D39" i="147"/>
  <c r="I32" i="147"/>
  <c r="E31" i="147"/>
  <c r="E27" i="147"/>
  <c r="E23" i="147"/>
  <c r="E12" i="147"/>
  <c r="C155" i="146"/>
  <c r="F143" i="146"/>
  <c r="F142" i="146"/>
  <c r="F141" i="146"/>
  <c r="F144" i="146"/>
  <c r="F138" i="146"/>
  <c r="F137" i="146"/>
  <c r="F136" i="146"/>
  <c r="F139" i="146"/>
  <c r="F133" i="146"/>
  <c r="F132" i="146"/>
  <c r="F131" i="146"/>
  <c r="F134" i="146"/>
  <c r="F128" i="146"/>
  <c r="F127" i="146"/>
  <c r="F126" i="146"/>
  <c r="F129" i="146"/>
  <c r="F123" i="146"/>
  <c r="F122" i="146"/>
  <c r="F121" i="146"/>
  <c r="F124" i="146"/>
  <c r="F115" i="146"/>
  <c r="F114" i="146"/>
  <c r="F113" i="146"/>
  <c r="F112" i="146"/>
  <c r="F111" i="146"/>
  <c r="F116" i="146"/>
  <c r="F108" i="146"/>
  <c r="F107" i="146"/>
  <c r="F106" i="146"/>
  <c r="F105" i="146"/>
  <c r="F104" i="146"/>
  <c r="F103" i="146"/>
  <c r="F102" i="146"/>
  <c r="F101" i="146"/>
  <c r="F100" i="146"/>
  <c r="F109" i="146"/>
  <c r="F96" i="146"/>
  <c r="F97" i="146"/>
  <c r="F98" i="146"/>
  <c r="C81" i="146"/>
  <c r="C71" i="146"/>
  <c r="C60" i="146"/>
  <c r="C83" i="146"/>
  <c r="C47" i="146"/>
  <c r="C84" i="146"/>
  <c r="C46" i="146"/>
  <c r="C42" i="146"/>
  <c r="C38" i="146"/>
  <c r="D37" i="146"/>
  <c r="D39" i="146"/>
  <c r="I32" i="146"/>
  <c r="E31" i="146"/>
  <c r="E27" i="146"/>
  <c r="E23" i="146"/>
  <c r="E19" i="146"/>
  <c r="C155" i="145"/>
  <c r="F143" i="145"/>
  <c r="F142" i="145"/>
  <c r="F141" i="145"/>
  <c r="F144" i="145"/>
  <c r="F138" i="145"/>
  <c r="F137" i="145"/>
  <c r="F136" i="145"/>
  <c r="F139" i="145"/>
  <c r="F133" i="145"/>
  <c r="F132" i="145"/>
  <c r="F131" i="145"/>
  <c r="F134" i="145"/>
  <c r="F128" i="145"/>
  <c r="F127" i="145"/>
  <c r="F126" i="145"/>
  <c r="F129" i="145"/>
  <c r="F123" i="145"/>
  <c r="F122" i="145"/>
  <c r="F121" i="145"/>
  <c r="F124" i="145"/>
  <c r="F115" i="145"/>
  <c r="F114" i="145"/>
  <c r="F113" i="145"/>
  <c r="F112" i="145"/>
  <c r="F111" i="145"/>
  <c r="F116" i="145"/>
  <c r="F108" i="145"/>
  <c r="F107" i="145"/>
  <c r="F106" i="145"/>
  <c r="F105" i="145"/>
  <c r="F104" i="145"/>
  <c r="F103" i="145"/>
  <c r="F102" i="145"/>
  <c r="F101" i="145"/>
  <c r="F100" i="145"/>
  <c r="F109" i="145"/>
  <c r="F97" i="145"/>
  <c r="F96" i="145"/>
  <c r="F98" i="145"/>
  <c r="C60" i="145"/>
  <c r="C71" i="145"/>
  <c r="C81" i="145"/>
  <c r="C83" i="145"/>
  <c r="C47" i="145"/>
  <c r="C84" i="145"/>
  <c r="C46" i="145"/>
  <c r="C42" i="145"/>
  <c r="C38" i="145"/>
  <c r="D37" i="145"/>
  <c r="D40" i="145"/>
  <c r="I32" i="145"/>
  <c r="E31" i="145"/>
  <c r="E27" i="145"/>
  <c r="E23" i="145"/>
  <c r="E19" i="145"/>
  <c r="C155" i="144"/>
  <c r="F143" i="144"/>
  <c r="F142" i="144"/>
  <c r="F141" i="144"/>
  <c r="F144" i="144"/>
  <c r="F138" i="144"/>
  <c r="F137" i="144"/>
  <c r="F136" i="144"/>
  <c r="F133" i="144"/>
  <c r="F132" i="144"/>
  <c r="F131" i="144"/>
  <c r="F128" i="144"/>
  <c r="F127" i="144"/>
  <c r="F126" i="144"/>
  <c r="F129" i="144"/>
  <c r="F123" i="144"/>
  <c r="F122" i="144"/>
  <c r="F121" i="144"/>
  <c r="F115" i="144"/>
  <c r="F114" i="144"/>
  <c r="F113" i="144"/>
  <c r="F112" i="144"/>
  <c r="F111" i="144"/>
  <c r="F108" i="144"/>
  <c r="F107" i="144"/>
  <c r="F106" i="144"/>
  <c r="F105" i="144"/>
  <c r="F104" i="144"/>
  <c r="F103" i="144"/>
  <c r="F102" i="144"/>
  <c r="F101" i="144"/>
  <c r="F100" i="144"/>
  <c r="F97" i="144"/>
  <c r="F96" i="144"/>
  <c r="C81" i="144"/>
  <c r="C71" i="144"/>
  <c r="C60" i="144"/>
  <c r="C47" i="144"/>
  <c r="C46" i="144"/>
  <c r="C42" i="144"/>
  <c r="C38" i="144"/>
  <c r="D37" i="144"/>
  <c r="D39" i="144"/>
  <c r="I32" i="144"/>
  <c r="E29" i="144"/>
  <c r="E30" i="144"/>
  <c r="E31" i="144"/>
  <c r="G30" i="144"/>
  <c r="G29" i="144"/>
  <c r="G31" i="144"/>
  <c r="E26" i="144"/>
  <c r="G26" i="144"/>
  <c r="E25" i="144"/>
  <c r="E27" i="144"/>
  <c r="E22" i="144"/>
  <c r="G22" i="144"/>
  <c r="E23" i="144"/>
  <c r="E18" i="144"/>
  <c r="G18" i="144"/>
  <c r="E17" i="144"/>
  <c r="G17" i="144"/>
  <c r="E16" i="144"/>
  <c r="G16" i="144"/>
  <c r="E15" i="144"/>
  <c r="G15" i="144"/>
  <c r="E14" i="144"/>
  <c r="G14" i="144"/>
  <c r="E11" i="144"/>
  <c r="G11" i="144"/>
  <c r="E10" i="144"/>
  <c r="G10" i="144"/>
  <c r="E9" i="144"/>
  <c r="G9" i="144"/>
  <c r="E8" i="144"/>
  <c r="G8" i="144"/>
  <c r="E7" i="144"/>
  <c r="E12" i="144"/>
  <c r="B42" i="8"/>
  <c r="F134" i="144"/>
  <c r="F98" i="144"/>
  <c r="D40" i="147"/>
  <c r="D40" i="148"/>
  <c r="D38" i="144"/>
  <c r="D38" i="146"/>
  <c r="D38" i="150"/>
  <c r="D38" i="151"/>
  <c r="D40" i="144"/>
  <c r="D40" i="146"/>
  <c r="D40" i="150"/>
  <c r="D40" i="151"/>
  <c r="F139" i="144"/>
  <c r="F124" i="144"/>
  <c r="F116" i="144"/>
  <c r="F109" i="144"/>
  <c r="C83" i="144"/>
  <c r="C84" i="144"/>
  <c r="B74" i="151"/>
  <c r="C119" i="151"/>
  <c r="F145" i="151"/>
  <c r="E19" i="151"/>
  <c r="H32" i="151"/>
  <c r="C39" i="151"/>
  <c r="C40" i="151"/>
  <c r="B74" i="150"/>
  <c r="C119" i="150"/>
  <c r="F145" i="150"/>
  <c r="E19" i="150"/>
  <c r="H32" i="150"/>
  <c r="C39" i="150"/>
  <c r="C40" i="150"/>
  <c r="F118" i="149"/>
  <c r="F145" i="149"/>
  <c r="D39" i="149"/>
  <c r="E12" i="149"/>
  <c r="H32" i="149"/>
  <c r="C39" i="149"/>
  <c r="C40" i="149"/>
  <c r="D38" i="149"/>
  <c r="B74" i="148"/>
  <c r="C119" i="148"/>
  <c r="F145" i="148"/>
  <c r="E19" i="148"/>
  <c r="H32" i="148"/>
  <c r="C39" i="148"/>
  <c r="C40" i="148"/>
  <c r="B74" i="147"/>
  <c r="C119" i="147"/>
  <c r="F145" i="147"/>
  <c r="E19" i="147"/>
  <c r="H32" i="147"/>
  <c r="C39" i="147"/>
  <c r="C40" i="147"/>
  <c r="B74" i="146"/>
  <c r="C119" i="146"/>
  <c r="E12" i="146"/>
  <c r="H32" i="146"/>
  <c r="C39" i="146"/>
  <c r="C40" i="146"/>
  <c r="F118" i="146"/>
  <c r="F145" i="146"/>
  <c r="F118" i="145"/>
  <c r="F145" i="145"/>
  <c r="E12" i="145"/>
  <c r="H32" i="145"/>
  <c r="C39" i="145"/>
  <c r="C40" i="145"/>
  <c r="D39" i="145"/>
  <c r="D38" i="145"/>
  <c r="G19" i="144"/>
  <c r="B74" i="144"/>
  <c r="C119" i="144"/>
  <c r="G7" i="144"/>
  <c r="E19" i="144"/>
  <c r="H32" i="144"/>
  <c r="C39" i="144"/>
  <c r="C40" i="144"/>
  <c r="G21" i="144"/>
  <c r="G25" i="144"/>
  <c r="C46" i="129"/>
  <c r="C42" i="129"/>
  <c r="E118" i="140"/>
  <c r="E107" i="140"/>
  <c r="E96" i="140"/>
  <c r="E85" i="140"/>
  <c r="E74" i="140"/>
  <c r="E63" i="140"/>
  <c r="E52" i="140"/>
  <c r="E41" i="140"/>
  <c r="E30" i="140"/>
  <c r="E19" i="140"/>
  <c r="F118" i="144"/>
  <c r="F145" i="144"/>
  <c r="C119" i="149"/>
  <c r="B74" i="149"/>
  <c r="H21" i="146"/>
  <c r="C119" i="145"/>
  <c r="B74" i="145"/>
  <c r="G12" i="144"/>
  <c r="G27" i="144"/>
  <c r="G23" i="144"/>
  <c r="H12" i="151"/>
  <c r="H12" i="150"/>
  <c r="H23" i="150"/>
  <c r="H27" i="150"/>
  <c r="H12" i="148"/>
  <c r="H12" i="147"/>
  <c r="H27" i="147"/>
  <c r="H31" i="146"/>
  <c r="H23" i="146"/>
  <c r="H27" i="146"/>
  <c r="H30" i="146"/>
  <c r="H25" i="146"/>
  <c r="H15" i="146"/>
  <c r="H10" i="146"/>
  <c r="H16" i="146"/>
  <c r="H17" i="146"/>
  <c r="H14" i="146"/>
  <c r="H26" i="146"/>
  <c r="H7" i="146"/>
  <c r="H22" i="146"/>
  <c r="H11" i="146"/>
  <c r="H18" i="146"/>
  <c r="H9" i="146"/>
  <c r="H8" i="146"/>
  <c r="H29" i="146"/>
  <c r="H12" i="146"/>
  <c r="H19" i="146"/>
  <c r="H33" i="144"/>
  <c r="H27" i="144"/>
  <c r="C38" i="129"/>
  <c r="D37" i="129"/>
  <c r="F14" i="9"/>
  <c r="F15" i="9"/>
  <c r="F16" i="9"/>
  <c r="F17" i="9"/>
  <c r="F18" i="9"/>
  <c r="F19" i="9"/>
  <c r="F20" i="9"/>
  <c r="F21" i="9"/>
  <c r="F22" i="9"/>
  <c r="F13" i="9"/>
  <c r="F10" i="9"/>
  <c r="F9" i="9"/>
  <c r="D40" i="129"/>
  <c r="D38" i="129"/>
  <c r="D39" i="129"/>
  <c r="H12" i="144"/>
  <c r="H23" i="144"/>
  <c r="H17" i="151"/>
  <c r="H25" i="151"/>
  <c r="H18" i="151"/>
  <c r="H26" i="151"/>
  <c r="H16" i="151"/>
  <c r="H10" i="151"/>
  <c r="H8" i="151"/>
  <c r="H30" i="151"/>
  <c r="H22" i="151"/>
  <c r="H9" i="151"/>
  <c r="H15" i="151"/>
  <c r="H11" i="151"/>
  <c r="H29" i="151"/>
  <c r="H14" i="151"/>
  <c r="H7" i="151"/>
  <c r="H27" i="151"/>
  <c r="H21" i="151"/>
  <c r="H19" i="151"/>
  <c r="H31" i="151"/>
  <c r="H23" i="151"/>
  <c r="H11" i="150"/>
  <c r="H14" i="150"/>
  <c r="H10" i="150"/>
  <c r="H17" i="150"/>
  <c r="H9" i="150"/>
  <c r="H16" i="150"/>
  <c r="H29" i="150"/>
  <c r="H8" i="150"/>
  <c r="H22" i="150"/>
  <c r="H15" i="150"/>
  <c r="H26" i="150"/>
  <c r="H30" i="150"/>
  <c r="H18" i="150"/>
  <c r="H25" i="150"/>
  <c r="H21" i="150"/>
  <c r="H31" i="150"/>
  <c r="H19" i="150"/>
  <c r="H7" i="150"/>
  <c r="H8" i="149"/>
  <c r="H26" i="149"/>
  <c r="H17" i="149"/>
  <c r="H11" i="149"/>
  <c r="H30" i="149"/>
  <c r="H16" i="149"/>
  <c r="H18" i="149"/>
  <c r="H10" i="149"/>
  <c r="H27" i="149"/>
  <c r="H22" i="149"/>
  <c r="H9" i="149"/>
  <c r="H15" i="149"/>
  <c r="H25" i="149"/>
  <c r="H7" i="149"/>
  <c r="H21" i="149"/>
  <c r="H14" i="149"/>
  <c r="H23" i="149"/>
  <c r="H29" i="149"/>
  <c r="H12" i="149"/>
  <c r="H19" i="149"/>
  <c r="H31" i="149"/>
  <c r="H23" i="148"/>
  <c r="H17" i="148"/>
  <c r="H15" i="148"/>
  <c r="H8" i="148"/>
  <c r="H30" i="148"/>
  <c r="H22" i="148"/>
  <c r="H26" i="148"/>
  <c r="H16" i="148"/>
  <c r="H10" i="148"/>
  <c r="H18" i="148"/>
  <c r="H11" i="148"/>
  <c r="H9" i="148"/>
  <c r="H25" i="148"/>
  <c r="H14" i="148"/>
  <c r="H29" i="148"/>
  <c r="H19" i="148"/>
  <c r="H31" i="148"/>
  <c r="H7" i="148"/>
  <c r="H27" i="148"/>
  <c r="H21" i="148"/>
  <c r="H23" i="147"/>
  <c r="H29" i="147"/>
  <c r="H8" i="147"/>
  <c r="H22" i="147"/>
  <c r="H26" i="147"/>
  <c r="H10" i="147"/>
  <c r="H30" i="147"/>
  <c r="H9" i="147"/>
  <c r="H18" i="147"/>
  <c r="H11" i="147"/>
  <c r="H14" i="147"/>
  <c r="H15" i="147"/>
  <c r="H17" i="147"/>
  <c r="H16" i="147"/>
  <c r="H25" i="147"/>
  <c r="H31" i="147"/>
  <c r="H7" i="147"/>
  <c r="H19" i="147"/>
  <c r="H21" i="147"/>
  <c r="H8" i="145"/>
  <c r="H26" i="145"/>
  <c r="H17" i="145"/>
  <c r="H11" i="145"/>
  <c r="H30" i="145"/>
  <c r="H7" i="145"/>
  <c r="H21" i="145"/>
  <c r="H16" i="145"/>
  <c r="H18" i="145"/>
  <c r="H10" i="145"/>
  <c r="H22" i="145"/>
  <c r="H9" i="145"/>
  <c r="H15" i="145"/>
  <c r="H25" i="145"/>
  <c r="H14" i="145"/>
  <c r="H29" i="145"/>
  <c r="H12" i="145"/>
  <c r="H27" i="145"/>
  <c r="H23" i="145"/>
  <c r="H19" i="145"/>
  <c r="H31" i="145"/>
  <c r="C151" i="144"/>
  <c r="H29" i="144"/>
  <c r="H14" i="144"/>
  <c r="H31" i="144"/>
  <c r="H15" i="144"/>
  <c r="H10" i="144"/>
  <c r="H16" i="144"/>
  <c r="H26" i="144"/>
  <c r="H17" i="144"/>
  <c r="H30" i="144"/>
  <c r="H8" i="144"/>
  <c r="H22" i="144"/>
  <c r="H9" i="144"/>
  <c r="H18" i="144"/>
  <c r="H11" i="144"/>
  <c r="H7" i="144"/>
  <c r="H19" i="144"/>
  <c r="H25" i="144"/>
  <c r="H21" i="144"/>
  <c r="D21" i="141"/>
  <c r="D23" i="141"/>
  <c r="D22" i="141"/>
  <c r="B74" i="129"/>
  <c r="C119" i="129"/>
  <c r="D24" i="141"/>
  <c r="L36" i="140"/>
  <c r="K36" i="140"/>
  <c r="J36" i="140"/>
  <c r="K11" i="140"/>
  <c r="D17" i="139"/>
  <c r="F60" i="14"/>
  <c r="G118" i="140"/>
  <c r="F118" i="140"/>
  <c r="G107" i="140"/>
  <c r="F107" i="140"/>
  <c r="G96" i="140"/>
  <c r="F96" i="140"/>
  <c r="G85" i="140"/>
  <c r="F85" i="140"/>
  <c r="G74" i="140"/>
  <c r="F74" i="140"/>
  <c r="G63" i="140"/>
  <c r="F63" i="140"/>
  <c r="G52" i="140"/>
  <c r="F52" i="140"/>
  <c r="G41" i="140"/>
  <c r="F41" i="140"/>
  <c r="B113" i="140"/>
  <c r="B102" i="140"/>
  <c r="B91" i="140"/>
  <c r="B80" i="140"/>
  <c r="B69" i="140"/>
  <c r="B58" i="140"/>
  <c r="B47" i="140"/>
  <c r="B36" i="140"/>
  <c r="B110" i="140"/>
  <c r="B99" i="140"/>
  <c r="B88" i="140"/>
  <c r="B77" i="140"/>
  <c r="B66" i="140"/>
  <c r="B55" i="140"/>
  <c r="B44" i="140"/>
  <c r="B33" i="140"/>
  <c r="B31" i="139"/>
  <c r="B30" i="139"/>
  <c r="B29" i="139"/>
  <c r="B28" i="139"/>
  <c r="B27" i="139"/>
  <c r="B26" i="139"/>
  <c r="B25" i="139"/>
  <c r="B24" i="139"/>
  <c r="N36" i="14"/>
  <c r="K36" i="14"/>
  <c r="H36" i="14"/>
  <c r="E36" i="14"/>
  <c r="B36" i="14"/>
  <c r="N20" i="14"/>
  <c r="K20" i="14"/>
  <c r="H20" i="14"/>
  <c r="C81" i="129"/>
  <c r="C71" i="129"/>
  <c r="C60" i="129"/>
  <c r="B1" i="141"/>
  <c r="C83" i="129"/>
  <c r="C52" i="11"/>
  <c r="E113" i="140"/>
  <c r="E102" i="140"/>
  <c r="E91" i="140"/>
  <c r="E80" i="140"/>
  <c r="E58" i="140"/>
  <c r="E69" i="140"/>
  <c r="E47" i="140"/>
  <c r="E36" i="140"/>
  <c r="C12" i="8"/>
  <c r="I9" i="142"/>
  <c r="I8" i="142"/>
  <c r="I10" i="142"/>
  <c r="I11" i="142"/>
  <c r="D11" i="142"/>
  <c r="D17" i="142"/>
  <c r="F29" i="11"/>
  <c r="C51" i="8"/>
  <c r="F64" i="11"/>
  <c r="F63" i="11"/>
  <c r="F62" i="11"/>
  <c r="F61" i="11"/>
  <c r="F60" i="11"/>
  <c r="F30" i="11"/>
  <c r="C42" i="10"/>
  <c r="F65" i="11"/>
  <c r="D22" i="142"/>
  <c r="D21" i="142"/>
  <c r="E89" i="147"/>
  <c r="E89" i="151"/>
  <c r="E89" i="150"/>
  <c r="E89" i="146"/>
  <c r="E89" i="145"/>
  <c r="E89" i="144"/>
  <c r="E89" i="149"/>
  <c r="E89" i="148"/>
  <c r="E89" i="129"/>
  <c r="F60" i="149"/>
  <c r="F81" i="149"/>
  <c r="F71" i="149"/>
  <c r="E92" i="149"/>
  <c r="F81" i="146"/>
  <c r="F71" i="146"/>
  <c r="F60" i="146"/>
  <c r="E92" i="146"/>
  <c r="F71" i="150"/>
  <c r="F81" i="150"/>
  <c r="F60" i="150"/>
  <c r="E92" i="150"/>
  <c r="F71" i="144"/>
  <c r="F60" i="144"/>
  <c r="F81" i="144"/>
  <c r="E92" i="144"/>
  <c r="E92" i="151"/>
  <c r="F60" i="151"/>
  <c r="F71" i="151"/>
  <c r="F81" i="151"/>
  <c r="F60" i="148"/>
  <c r="E92" i="148"/>
  <c r="F81" i="148"/>
  <c r="F71" i="148"/>
  <c r="F60" i="145"/>
  <c r="F81" i="145"/>
  <c r="F71" i="145"/>
  <c r="E92" i="145"/>
  <c r="E92" i="147"/>
  <c r="F60" i="147"/>
  <c r="F81" i="147"/>
  <c r="F71" i="147"/>
  <c r="F71" i="129"/>
  <c r="F60" i="129"/>
  <c r="F81" i="129"/>
  <c r="F85" i="147"/>
  <c r="F87" i="147"/>
  <c r="C150" i="147"/>
  <c r="F85" i="151"/>
  <c r="F87" i="151"/>
  <c r="C150" i="151"/>
  <c r="O37" i="14"/>
  <c r="F85" i="144"/>
  <c r="F87" i="144"/>
  <c r="C150" i="144"/>
  <c r="C163" i="144"/>
  <c r="I34" i="14"/>
  <c r="F85" i="149"/>
  <c r="F87" i="149"/>
  <c r="C150" i="149"/>
  <c r="C163" i="149"/>
  <c r="I50" i="14"/>
  <c r="C37" i="14"/>
  <c r="C163" i="147"/>
  <c r="C50" i="14"/>
  <c r="C154" i="147"/>
  <c r="C41" i="14"/>
  <c r="C152" i="147"/>
  <c r="F85" i="150"/>
  <c r="F87" i="150"/>
  <c r="C150" i="150"/>
  <c r="F85" i="146"/>
  <c r="F87" i="146"/>
  <c r="C150" i="146"/>
  <c r="F85" i="145"/>
  <c r="F87" i="145"/>
  <c r="C150" i="145"/>
  <c r="F85" i="148"/>
  <c r="F87" i="148"/>
  <c r="C150" i="148"/>
  <c r="F85" i="129"/>
  <c r="G9" i="139"/>
  <c r="C154" i="144"/>
  <c r="I25" i="14"/>
  <c r="C154" i="149"/>
  <c r="I41" i="14"/>
  <c r="I21" i="14"/>
  <c r="C24" i="139"/>
  <c r="C154" i="151"/>
  <c r="O41" i="14"/>
  <c r="C152" i="151"/>
  <c r="C162" i="151"/>
  <c r="O49" i="14"/>
  <c r="C163" i="151"/>
  <c r="O50" i="14"/>
  <c r="I37" i="14"/>
  <c r="C152" i="149"/>
  <c r="C153" i="149"/>
  <c r="I40" i="14"/>
  <c r="C152" i="144"/>
  <c r="L21" i="14"/>
  <c r="C163" i="145"/>
  <c r="L34" i="14"/>
  <c r="C154" i="145"/>
  <c r="L25" i="14"/>
  <c r="C152" i="145"/>
  <c r="O21" i="14"/>
  <c r="C154" i="146"/>
  <c r="O25" i="14"/>
  <c r="C163" i="146"/>
  <c r="O34" i="14"/>
  <c r="C152" i="146"/>
  <c r="F37" i="14"/>
  <c r="C163" i="148"/>
  <c r="F50" i="14"/>
  <c r="C154" i="148"/>
  <c r="F41" i="14"/>
  <c r="C152" i="148"/>
  <c r="C162" i="147"/>
  <c r="C49" i="14"/>
  <c r="C153" i="147"/>
  <c r="C40" i="14"/>
  <c r="L37" i="14"/>
  <c r="C163" i="150"/>
  <c r="L50" i="14"/>
  <c r="C154" i="150"/>
  <c r="L41" i="14"/>
  <c r="C152" i="150"/>
  <c r="G10" i="139"/>
  <c r="G11" i="139"/>
  <c r="C153" i="144"/>
  <c r="I24" i="14"/>
  <c r="C153" i="151"/>
  <c r="O40" i="14"/>
  <c r="C162" i="149"/>
  <c r="I49" i="14"/>
  <c r="C162" i="144"/>
  <c r="I33" i="14"/>
  <c r="C162" i="148"/>
  <c r="F49" i="14"/>
  <c r="C153" i="148"/>
  <c r="F40" i="14"/>
  <c r="C162" i="146"/>
  <c r="O33" i="14"/>
  <c r="C153" i="146"/>
  <c r="O24" i="14"/>
  <c r="C162" i="145"/>
  <c r="L33" i="14"/>
  <c r="C153" i="145"/>
  <c r="L24" i="14"/>
  <c r="C153" i="150"/>
  <c r="L40" i="14"/>
  <c r="C162" i="150"/>
  <c r="L49" i="14"/>
  <c r="I29" i="140"/>
  <c r="I28" i="140"/>
  <c r="I27" i="140"/>
  <c r="I26" i="140"/>
  <c r="I25" i="140"/>
  <c r="I24" i="140"/>
  <c r="G116" i="140"/>
  <c r="F116" i="140"/>
  <c r="G105" i="140"/>
  <c r="F105" i="140"/>
  <c r="G94" i="140"/>
  <c r="F94" i="140"/>
  <c r="G83" i="140"/>
  <c r="F83" i="140"/>
  <c r="G72" i="140"/>
  <c r="F72" i="140"/>
  <c r="G61" i="140"/>
  <c r="F61" i="140"/>
  <c r="I23" i="140"/>
  <c r="G50" i="140"/>
  <c r="F50" i="140"/>
  <c r="G39" i="140"/>
  <c r="F39" i="140"/>
  <c r="B25" i="140"/>
  <c r="G28" i="140"/>
  <c r="F28" i="140"/>
  <c r="G17" i="140"/>
  <c r="F17" i="140"/>
  <c r="B4" i="12"/>
  <c r="B23" i="139"/>
  <c r="B22" i="139"/>
  <c r="C155" i="129"/>
  <c r="B149" i="129"/>
  <c r="B14" i="140"/>
  <c r="I22" i="140"/>
  <c r="C29" i="10"/>
  <c r="C61" i="10"/>
  <c r="C58" i="10"/>
  <c r="C52" i="10"/>
  <c r="C38" i="10"/>
  <c r="C25" i="10"/>
  <c r="C20" i="10"/>
  <c r="B22" i="140"/>
  <c r="I21" i="140"/>
  <c r="B11" i="140"/>
  <c r="I20" i="140"/>
  <c r="G12" i="139"/>
  <c r="C10" i="12"/>
  <c r="C38" i="141"/>
  <c r="D35" i="141"/>
  <c r="G14" i="139"/>
  <c r="D34" i="141"/>
  <c r="D36" i="141"/>
  <c r="D37" i="141"/>
  <c r="H9" i="139"/>
  <c r="H11" i="139"/>
  <c r="H10" i="139"/>
  <c r="H12" i="139"/>
  <c r="E20" i="14"/>
  <c r="B20" i="14"/>
  <c r="F26" i="14"/>
  <c r="F143" i="129"/>
  <c r="F142" i="129"/>
  <c r="F141" i="129"/>
  <c r="F138" i="129"/>
  <c r="F137" i="129"/>
  <c r="F136" i="129"/>
  <c r="F133" i="129"/>
  <c r="F132" i="129"/>
  <c r="F131" i="129"/>
  <c r="F128" i="129"/>
  <c r="F127" i="129"/>
  <c r="F126" i="129"/>
  <c r="F123" i="129"/>
  <c r="F122" i="129"/>
  <c r="F121" i="129"/>
  <c r="F115" i="129"/>
  <c r="F114" i="129"/>
  <c r="F113" i="129"/>
  <c r="F112" i="129"/>
  <c r="F111" i="129"/>
  <c r="F108" i="129"/>
  <c r="F107" i="129"/>
  <c r="F106" i="129"/>
  <c r="F105" i="129"/>
  <c r="F104" i="129"/>
  <c r="F103" i="129"/>
  <c r="F102" i="129"/>
  <c r="F101" i="129"/>
  <c r="F100" i="129"/>
  <c r="F97" i="129"/>
  <c r="F96" i="129"/>
  <c r="I32" i="129"/>
  <c r="E30" i="129"/>
  <c r="G30" i="129"/>
  <c r="E29" i="129"/>
  <c r="E26" i="129"/>
  <c r="G26" i="129"/>
  <c r="E25" i="129"/>
  <c r="E22" i="129"/>
  <c r="G22" i="129"/>
  <c r="E21" i="129"/>
  <c r="E18" i="129"/>
  <c r="G18" i="129"/>
  <c r="E17" i="129"/>
  <c r="E16" i="129"/>
  <c r="G16" i="129"/>
  <c r="E15" i="129"/>
  <c r="G15" i="129"/>
  <c r="E14" i="129"/>
  <c r="G14" i="129"/>
  <c r="E11" i="129"/>
  <c r="G11" i="129"/>
  <c r="E10" i="129"/>
  <c r="G10" i="129"/>
  <c r="E9" i="129"/>
  <c r="G9" i="129"/>
  <c r="E8" i="129"/>
  <c r="G8" i="129"/>
  <c r="E7" i="129"/>
  <c r="F38" i="9"/>
  <c r="F58" i="9"/>
  <c r="F57" i="9"/>
  <c r="F56" i="9"/>
  <c r="F53" i="9"/>
  <c r="F52" i="9"/>
  <c r="F51" i="9"/>
  <c r="F48" i="9"/>
  <c r="F47" i="9"/>
  <c r="F46" i="9"/>
  <c r="F43" i="9"/>
  <c r="F42" i="9"/>
  <c r="F41" i="9"/>
  <c r="F37" i="9"/>
  <c r="F36" i="9"/>
  <c r="E19" i="5"/>
  <c r="G19" i="5"/>
  <c r="C26" i="14"/>
  <c r="D33" i="5"/>
  <c r="H35" i="5"/>
  <c r="C33" i="5"/>
  <c r="E32" i="5"/>
  <c r="G32" i="5"/>
  <c r="E31" i="5"/>
  <c r="G31" i="5"/>
  <c r="E28" i="5"/>
  <c r="G28" i="5"/>
  <c r="E27" i="5"/>
  <c r="G27" i="5"/>
  <c r="E24" i="5"/>
  <c r="G24" i="5"/>
  <c r="E23" i="5"/>
  <c r="G23" i="5"/>
  <c r="E20" i="5"/>
  <c r="G20" i="5"/>
  <c r="E18" i="5"/>
  <c r="G18" i="5"/>
  <c r="E17" i="5"/>
  <c r="G17" i="5"/>
  <c r="E16" i="5"/>
  <c r="G16" i="5"/>
  <c r="E13" i="5"/>
  <c r="G13" i="5"/>
  <c r="E12" i="5"/>
  <c r="G12" i="5"/>
  <c r="E11" i="5"/>
  <c r="G11" i="5"/>
  <c r="E10" i="5"/>
  <c r="G10" i="5"/>
  <c r="E9" i="5"/>
  <c r="G9" i="5"/>
  <c r="C31" i="11"/>
  <c r="C65" i="11"/>
  <c r="C59" i="11"/>
  <c r="C56" i="11"/>
  <c r="C38" i="11"/>
  <c r="C24" i="11"/>
  <c r="C18" i="11"/>
  <c r="F25" i="9"/>
  <c r="F26" i="9"/>
  <c r="F27" i="9"/>
  <c r="F28" i="9"/>
  <c r="F29" i="9"/>
  <c r="B1" i="9"/>
  <c r="F56" i="11"/>
  <c r="B1" i="5"/>
  <c r="B1" i="12"/>
  <c r="B1" i="8"/>
  <c r="G29" i="5"/>
  <c r="F59" i="9"/>
  <c r="G33" i="5"/>
  <c r="G25" i="5"/>
  <c r="C66" i="11"/>
  <c r="E33" i="5"/>
  <c r="H14" i="139"/>
  <c r="F59" i="11"/>
  <c r="F52" i="11"/>
  <c r="F38" i="11"/>
  <c r="F31" i="11"/>
  <c r="F18" i="11"/>
  <c r="F24" i="11"/>
  <c r="F98" i="129"/>
  <c r="G14" i="5"/>
  <c r="E29" i="5"/>
  <c r="E25" i="5"/>
  <c r="F44" i="9"/>
  <c r="F49" i="9"/>
  <c r="F54" i="9"/>
  <c r="F39" i="9"/>
  <c r="F30" i="9"/>
  <c r="F23" i="9"/>
  <c r="E21" i="5"/>
  <c r="E14" i="5"/>
  <c r="F109" i="129"/>
  <c r="F116" i="129"/>
  <c r="F134" i="129"/>
  <c r="F139" i="129"/>
  <c r="F144" i="129"/>
  <c r="F129" i="129"/>
  <c r="F124" i="129"/>
  <c r="G21" i="5"/>
  <c r="G7" i="129"/>
  <c r="E12" i="129"/>
  <c r="G17" i="129"/>
  <c r="E19" i="129"/>
  <c r="E27" i="129"/>
  <c r="G25" i="129"/>
  <c r="E23" i="129"/>
  <c r="G21" i="129"/>
  <c r="E31" i="129"/>
  <c r="G29" i="129"/>
  <c r="F118" i="129"/>
  <c r="F61" i="9"/>
  <c r="F32" i="9"/>
  <c r="F66" i="11"/>
  <c r="G35" i="5"/>
  <c r="G19" i="129"/>
  <c r="G27" i="129"/>
  <c r="G12" i="129"/>
  <c r="G23" i="129"/>
  <c r="H32" i="129"/>
  <c r="G36" i="5"/>
  <c r="H14" i="5"/>
  <c r="G31" i="129"/>
  <c r="G32" i="9"/>
  <c r="H32" i="9"/>
  <c r="E25" i="140"/>
  <c r="C39" i="129"/>
  <c r="F63" i="9"/>
  <c r="E14" i="140"/>
  <c r="C23" i="141"/>
  <c r="D11" i="139"/>
  <c r="K6" i="140"/>
  <c r="H33" i="5"/>
  <c r="H28" i="5"/>
  <c r="H23" i="5"/>
  <c r="H17" i="5"/>
  <c r="H11" i="5"/>
  <c r="H32" i="5"/>
  <c r="H27" i="5"/>
  <c r="H20" i="5"/>
  <c r="H16" i="5"/>
  <c r="H10" i="5"/>
  <c r="H31" i="5"/>
  <c r="H25" i="5"/>
  <c r="H19" i="5"/>
  <c r="H13" i="5"/>
  <c r="H29" i="5"/>
  <c r="H24" i="5"/>
  <c r="H18" i="5"/>
  <c r="H12" i="5"/>
  <c r="H21" i="5"/>
  <c r="H9" i="5"/>
  <c r="E116" i="140"/>
  <c r="E114" i="140"/>
  <c r="E39" i="140"/>
  <c r="H33" i="129"/>
  <c r="H27" i="129"/>
  <c r="C6" i="12"/>
  <c r="C24" i="141"/>
  <c r="G19" i="140"/>
  <c r="F19" i="140"/>
  <c r="C40" i="129"/>
  <c r="G30" i="140"/>
  <c r="F30" i="140"/>
  <c r="H19" i="129"/>
  <c r="H23" i="129"/>
  <c r="H11" i="129"/>
  <c r="H26" i="129"/>
  <c r="H16" i="129"/>
  <c r="H8" i="129"/>
  <c r="H9" i="129"/>
  <c r="H22" i="129"/>
  <c r="H14" i="129"/>
  <c r="H15" i="129"/>
  <c r="H30" i="129"/>
  <c r="H18" i="129"/>
  <c r="H10" i="129"/>
  <c r="H21" i="129"/>
  <c r="H25" i="129"/>
  <c r="H17" i="129"/>
  <c r="H29" i="129"/>
  <c r="H7" i="129"/>
  <c r="H31" i="129"/>
  <c r="H12" i="129"/>
  <c r="E37" i="140"/>
  <c r="C52" i="8"/>
  <c r="E72" i="140"/>
  <c r="E70" i="140"/>
  <c r="E61" i="140"/>
  <c r="E59" i="140"/>
  <c r="E94" i="140"/>
  <c r="E92" i="140"/>
  <c r="C151" i="129"/>
  <c r="E28" i="140"/>
  <c r="E26" i="140"/>
  <c r="L34" i="140"/>
  <c r="L35" i="140"/>
  <c r="L37" i="140"/>
  <c r="K34" i="140"/>
  <c r="K35" i="140"/>
  <c r="K37" i="140"/>
  <c r="E61" i="8"/>
  <c r="E17" i="140"/>
  <c r="E15" i="140"/>
  <c r="C47" i="129"/>
  <c r="C84" i="129"/>
  <c r="F145" i="129"/>
  <c r="E83" i="140"/>
  <c r="E81" i="140"/>
  <c r="E105" i="140"/>
  <c r="E103" i="140"/>
  <c r="E50" i="140"/>
  <c r="E48" i="140"/>
  <c r="E92" i="129"/>
  <c r="D25" i="142"/>
  <c r="C24" i="142"/>
  <c r="C65" i="9"/>
  <c r="C5" i="12"/>
  <c r="C18" i="12"/>
  <c r="F87" i="129"/>
  <c r="D100" i="140"/>
  <c r="E71" i="140"/>
  <c r="C21" i="14"/>
  <c r="E16" i="140"/>
  <c r="C150" i="129"/>
  <c r="C163" i="129"/>
  <c r="D15" i="142"/>
  <c r="C9" i="12"/>
  <c r="C25" i="14"/>
  <c r="D12" i="140"/>
  <c r="G16" i="140"/>
  <c r="G18" i="140"/>
  <c r="G20" i="140"/>
  <c r="C7" i="12"/>
  <c r="C34" i="14"/>
  <c r="D26" i="142"/>
  <c r="D111" i="140"/>
  <c r="F115" i="140"/>
  <c r="F117" i="140"/>
  <c r="C27" i="139"/>
  <c r="E60" i="140"/>
  <c r="E119" i="140"/>
  <c r="E106" i="140"/>
  <c r="J28" i="140"/>
  <c r="E108" i="140"/>
  <c r="J34" i="140"/>
  <c r="J35" i="140"/>
  <c r="J37" i="140"/>
  <c r="E75" i="140"/>
  <c r="D67" i="140"/>
  <c r="F71" i="140"/>
  <c r="F73" i="140"/>
  <c r="C30" i="139"/>
  <c r="E104" i="140"/>
  <c r="E38" i="140"/>
  <c r="C31" i="139"/>
  <c r="E115" i="140"/>
  <c r="G104" i="140"/>
  <c r="G106" i="140"/>
  <c r="F104" i="140"/>
  <c r="F106" i="140"/>
  <c r="E73" i="140"/>
  <c r="J25" i="140"/>
  <c r="E117" i="140"/>
  <c r="J29" i="140"/>
  <c r="C17" i="12"/>
  <c r="C33" i="14"/>
  <c r="C22" i="139"/>
  <c r="D28" i="142"/>
  <c r="K4" i="140"/>
  <c r="C154" i="129"/>
  <c r="C8" i="12"/>
  <c r="C24" i="14"/>
  <c r="E20" i="140"/>
  <c r="E40" i="140"/>
  <c r="J22" i="140"/>
  <c r="G115" i="140"/>
  <c r="G117" i="140"/>
  <c r="L29" i="140"/>
  <c r="C26" i="139"/>
  <c r="E97" i="140"/>
  <c r="E86" i="140"/>
  <c r="E62" i="140"/>
  <c r="J24" i="140"/>
  <c r="E64" i="140"/>
  <c r="G71" i="140"/>
  <c r="G73" i="140"/>
  <c r="G75" i="140"/>
  <c r="D45" i="140"/>
  <c r="G108" i="140"/>
  <c r="L28" i="140"/>
  <c r="F108" i="140"/>
  <c r="K28" i="140"/>
  <c r="K29" i="140"/>
  <c r="F119" i="140"/>
  <c r="C25" i="139"/>
  <c r="E49" i="140"/>
  <c r="D34" i="140"/>
  <c r="D56" i="140"/>
  <c r="D78" i="140"/>
  <c r="F75" i="140"/>
  <c r="K25" i="140"/>
  <c r="C28" i="139"/>
  <c r="E82" i="140"/>
  <c r="C29" i="139"/>
  <c r="E93" i="140"/>
  <c r="D89" i="140"/>
  <c r="F16" i="140"/>
  <c r="F18" i="140"/>
  <c r="F20" i="140"/>
  <c r="L20" i="140"/>
  <c r="E53" i="140"/>
  <c r="F21" i="14"/>
  <c r="E42" i="140"/>
  <c r="E84" i="140"/>
  <c r="J26" i="140"/>
  <c r="E51" i="140"/>
  <c r="J23" i="140"/>
  <c r="E95" i="140"/>
  <c r="J27" i="140"/>
  <c r="F34" i="14"/>
  <c r="C152" i="129"/>
  <c r="C162" i="129"/>
  <c r="D9" i="139"/>
  <c r="E18" i="140"/>
  <c r="J20" i="140"/>
  <c r="E27" i="140"/>
  <c r="C23" i="139"/>
  <c r="F33" i="14"/>
  <c r="C153" i="129"/>
  <c r="F24" i="14"/>
  <c r="E31" i="140"/>
  <c r="G119" i="140"/>
  <c r="E29" i="140"/>
  <c r="L25" i="140"/>
  <c r="K20" i="140"/>
  <c r="F60" i="140"/>
  <c r="F62" i="140"/>
  <c r="G60" i="140"/>
  <c r="G62" i="140"/>
  <c r="G93" i="140"/>
  <c r="G95" i="140"/>
  <c r="F93" i="140"/>
  <c r="F95" i="140"/>
  <c r="G38" i="140"/>
  <c r="G40" i="140"/>
  <c r="G42" i="140"/>
  <c r="F38" i="140"/>
  <c r="F40" i="140"/>
  <c r="F42" i="140"/>
  <c r="F49" i="140"/>
  <c r="F51" i="140"/>
  <c r="G49" i="140"/>
  <c r="G51" i="140"/>
  <c r="G82" i="140"/>
  <c r="G84" i="140"/>
  <c r="G86" i="140"/>
  <c r="F82" i="140"/>
  <c r="F84" i="140"/>
  <c r="F86" i="140"/>
  <c r="F25" i="14"/>
  <c r="D23" i="140"/>
  <c r="F97" i="140"/>
  <c r="K27" i="140"/>
  <c r="F53" i="140"/>
  <c r="K23" i="140"/>
  <c r="G97" i="140"/>
  <c r="L27" i="140"/>
  <c r="G53" i="140"/>
  <c r="L23" i="140"/>
  <c r="K26" i="140"/>
  <c r="K22" i="140"/>
  <c r="G64" i="140"/>
  <c r="L24" i="140"/>
  <c r="L26" i="140"/>
  <c r="L22" i="140"/>
  <c r="K24" i="140"/>
  <c r="F64" i="140"/>
  <c r="G27" i="140"/>
  <c r="G29" i="140"/>
  <c r="G31" i="140"/>
  <c r="F27" i="140"/>
  <c r="F29" i="140"/>
  <c r="F31" i="140"/>
  <c r="L21" i="140"/>
  <c r="J21" i="140"/>
  <c r="K21" i="140"/>
  <c r="C62" i="10"/>
  <c r="D10" i="139"/>
  <c r="D12" i="139"/>
  <c r="K5" i="140"/>
  <c r="K7" i="140"/>
  <c r="C33" i="139"/>
  <c r="D22" i="139"/>
  <c r="D31" i="139"/>
  <c r="D24" i="139"/>
  <c r="D30" i="139"/>
  <c r="D27" i="139"/>
  <c r="D26" i="139"/>
  <c r="D23" i="139"/>
  <c r="D28" i="139"/>
  <c r="D29" i="139"/>
  <c r="D25" i="139"/>
  <c r="D33" i="139"/>
  <c r="D13" i="139"/>
  <c r="D14" i="139"/>
  <c r="E25" i="139"/>
  <c r="D18" i="139"/>
  <c r="F22" i="139"/>
  <c r="K12" i="140"/>
  <c r="F26" i="139"/>
  <c r="F28" i="139"/>
  <c r="F23" i="139"/>
  <c r="C160" i="151"/>
  <c r="O47" i="14"/>
  <c r="F31" i="139"/>
  <c r="F30" i="139"/>
  <c r="F24" i="139"/>
  <c r="F29" i="139"/>
  <c r="F25" i="139"/>
  <c r="F27" i="139"/>
  <c r="E31" i="139"/>
  <c r="E26" i="139"/>
  <c r="E28" i="139"/>
  <c r="E27" i="139"/>
  <c r="E23" i="139"/>
  <c r="C156" i="151"/>
  <c r="O43" i="14"/>
  <c r="E29" i="139"/>
  <c r="K8" i="140"/>
  <c r="L18" i="140"/>
  <c r="L30" i="140"/>
  <c r="E22" i="139"/>
  <c r="C11" i="12"/>
  <c r="E24" i="139"/>
  <c r="C156" i="144"/>
  <c r="I27" i="14"/>
  <c r="E30" i="139"/>
  <c r="C157" i="151"/>
  <c r="O44" i="14"/>
  <c r="C161" i="151"/>
  <c r="O48" i="14"/>
  <c r="C158" i="151"/>
  <c r="O45" i="14"/>
  <c r="C159" i="151"/>
  <c r="O46" i="14"/>
  <c r="C160" i="149"/>
  <c r="I47" i="14"/>
  <c r="C160" i="150"/>
  <c r="L47" i="14"/>
  <c r="C156" i="149"/>
  <c r="C156" i="150"/>
  <c r="L43" i="14"/>
  <c r="C160" i="147"/>
  <c r="C47" i="14"/>
  <c r="C160" i="148"/>
  <c r="F47" i="14"/>
  <c r="C156" i="147"/>
  <c r="C156" i="148"/>
  <c r="F43" i="14"/>
  <c r="C160" i="145"/>
  <c r="L31" i="14"/>
  <c r="C160" i="146"/>
  <c r="O31" i="14"/>
  <c r="C156" i="145"/>
  <c r="C156" i="146"/>
  <c r="O27" i="14"/>
  <c r="C160" i="129"/>
  <c r="F31" i="14"/>
  <c r="C160" i="144"/>
  <c r="I31" i="14"/>
  <c r="C156" i="129"/>
  <c r="C159" i="129"/>
  <c r="F30" i="14"/>
  <c r="C14" i="12"/>
  <c r="C30" i="14"/>
  <c r="C15" i="12"/>
  <c r="C16" i="12"/>
  <c r="F34" i="139"/>
  <c r="C13" i="12"/>
  <c r="E34" i="139"/>
  <c r="C12" i="12"/>
  <c r="C28" i="14"/>
  <c r="J18" i="140"/>
  <c r="J30" i="140"/>
  <c r="K18" i="140"/>
  <c r="K30" i="140"/>
  <c r="C27" i="14"/>
  <c r="C157" i="149"/>
  <c r="I44" i="14"/>
  <c r="I43" i="14"/>
  <c r="C157" i="147"/>
  <c r="C44" i="14"/>
  <c r="C43" i="14"/>
  <c r="C157" i="145"/>
  <c r="L28" i="14"/>
  <c r="L27" i="14"/>
  <c r="C161" i="149"/>
  <c r="I48" i="14"/>
  <c r="C159" i="149"/>
  <c r="I46" i="14"/>
  <c r="C158" i="145"/>
  <c r="L29" i="14"/>
  <c r="C159" i="147"/>
  <c r="C46" i="14"/>
  <c r="C157" i="150"/>
  <c r="L44" i="14"/>
  <c r="C161" i="150"/>
  <c r="L48" i="14"/>
  <c r="C158" i="150"/>
  <c r="L45" i="14"/>
  <c r="C159" i="150"/>
  <c r="L46" i="14"/>
  <c r="C161" i="147"/>
  <c r="C48" i="14"/>
  <c r="C158" i="149"/>
  <c r="I45" i="14"/>
  <c r="C159" i="145"/>
  <c r="L30" i="14"/>
  <c r="C158" i="147"/>
  <c r="C45" i="14"/>
  <c r="C161" i="145"/>
  <c r="L32" i="14"/>
  <c r="C157" i="148"/>
  <c r="F44" i="14"/>
  <c r="C158" i="148"/>
  <c r="F45" i="14"/>
  <c r="C161" i="148"/>
  <c r="F48" i="14"/>
  <c r="C159" i="148"/>
  <c r="F46" i="14"/>
  <c r="C161" i="129"/>
  <c r="F32" i="14"/>
  <c r="C157" i="129"/>
  <c r="F28" i="14"/>
  <c r="F27" i="14"/>
  <c r="C157" i="146"/>
  <c r="O28" i="14"/>
  <c r="C161" i="146"/>
  <c r="O32" i="14"/>
  <c r="C158" i="146"/>
  <c r="O29" i="14"/>
  <c r="C159" i="146"/>
  <c r="O30" i="14"/>
  <c r="C158" i="129"/>
  <c r="F29" i="14"/>
  <c r="C157" i="144"/>
  <c r="I28" i="14"/>
  <c r="C158" i="144"/>
  <c r="I29" i="14"/>
  <c r="C161" i="144"/>
  <c r="I32" i="14"/>
  <c r="C159" i="144"/>
  <c r="I30" i="14"/>
  <c r="C32" i="14"/>
  <c r="C31" i="14"/>
  <c r="C29" i="14"/>
</calcChain>
</file>

<file path=xl/sharedStrings.xml><?xml version="1.0" encoding="utf-8"?>
<sst xmlns="http://schemas.openxmlformats.org/spreadsheetml/2006/main" count="3275" uniqueCount="418">
  <si>
    <t>Advertising</t>
  </si>
  <si>
    <t>Website</t>
  </si>
  <si>
    <t>Unit</t>
  </si>
  <si>
    <t>$/unit</t>
  </si>
  <si>
    <t>ft</t>
  </si>
  <si>
    <t>lbs</t>
  </si>
  <si>
    <t>acres</t>
  </si>
  <si>
    <t>Compost</t>
  </si>
  <si>
    <t>tons</t>
  </si>
  <si>
    <t>bags</t>
  </si>
  <si>
    <t xml:space="preserve">Liquid Fish </t>
  </si>
  <si>
    <t>gallons</t>
  </si>
  <si>
    <t>Gypsum</t>
  </si>
  <si>
    <t>Totals</t>
  </si>
  <si>
    <t>Property Taxes</t>
  </si>
  <si>
    <t>Useful Life Span (years)</t>
  </si>
  <si>
    <t>Cash Overhead Costs</t>
  </si>
  <si>
    <t>Crop Income</t>
  </si>
  <si>
    <t>Total Crop Cost</t>
  </si>
  <si>
    <t>Irrigation: Main Line Infrastructure</t>
  </si>
  <si>
    <t>Loan Interest</t>
  </si>
  <si>
    <t>Step 3: Labor Needs</t>
  </si>
  <si>
    <t>Manual Weeding</t>
  </si>
  <si>
    <t>Irrigation</t>
  </si>
  <si>
    <t>Harvest</t>
  </si>
  <si>
    <t>Crop Washing</t>
  </si>
  <si>
    <t>Other Processing</t>
  </si>
  <si>
    <t>Packing the Crop</t>
  </si>
  <si>
    <t>Other Production Labor</t>
  </si>
  <si>
    <t>Step 4: Other Direct Costs</t>
  </si>
  <si>
    <t>Total Cash Overhead Costs</t>
  </si>
  <si>
    <t>Profit Margin</t>
  </si>
  <si>
    <t>Mowing</t>
  </si>
  <si>
    <t>Bed, Yield, and Acreage Parameters</t>
  </si>
  <si>
    <t>write name here</t>
  </si>
  <si>
    <t>Other - write name here</t>
  </si>
  <si>
    <t>Machine - total time</t>
  </si>
  <si>
    <t xml:space="preserve">Pick, Process, and Pack - Labor Cost </t>
  </si>
  <si>
    <t xml:space="preserve">Crop Culture - Labor Cost </t>
  </si>
  <si>
    <t xml:space="preserve">Machine - Labor Cost </t>
  </si>
  <si>
    <t>Yearly Depreciation</t>
  </si>
  <si>
    <t>Barns</t>
  </si>
  <si>
    <t>Cold Storage</t>
  </si>
  <si>
    <t>Farmstand</t>
  </si>
  <si>
    <t>Packing Shed</t>
  </si>
  <si>
    <t>Storage Shed</t>
  </si>
  <si>
    <t>Worker Housing</t>
  </si>
  <si>
    <t>Farm Trucks</t>
  </si>
  <si>
    <t>Delivery Vehicle</t>
  </si>
  <si>
    <t>Forklifts</t>
  </si>
  <si>
    <t>Scales</t>
  </si>
  <si>
    <t xml:space="preserve">Miscellaneous </t>
  </si>
  <si>
    <t>Farm Fence</t>
  </si>
  <si>
    <t>Potable Water Infrastructure</t>
  </si>
  <si>
    <t>Electricity Infrastructure</t>
  </si>
  <si>
    <t>Tractor #1</t>
  </si>
  <si>
    <t>Tractor #2</t>
  </si>
  <si>
    <t>Tractor #3</t>
  </si>
  <si>
    <t>Crop Washing Equipment</t>
  </si>
  <si>
    <t>Crop Packing Equipment</t>
  </si>
  <si>
    <t>Field Tools</t>
  </si>
  <si>
    <t>Other Capital Expenses</t>
  </si>
  <si>
    <t>Total Yearly Depreciation</t>
  </si>
  <si>
    <t>Pest Control</t>
  </si>
  <si>
    <t>Fertilizer Name</t>
  </si>
  <si>
    <t>Pesticide Name</t>
  </si>
  <si>
    <t>Other Material Name</t>
  </si>
  <si>
    <t>foot</t>
  </si>
  <si>
    <t>gallon</t>
  </si>
  <si>
    <t>Units Per Week</t>
  </si>
  <si>
    <t>Weeks available</t>
  </si>
  <si>
    <t>Units/Year</t>
  </si>
  <si>
    <t>Price/Unit</t>
  </si>
  <si>
    <t>Payroll Administration</t>
  </si>
  <si>
    <t>Tax Prep and Administration</t>
  </si>
  <si>
    <t>Other</t>
  </si>
  <si>
    <t>Tractor Fuel</t>
  </si>
  <si>
    <t>Vehicle Fuel</t>
  </si>
  <si>
    <t>Other Fuel</t>
  </si>
  <si>
    <t>Land Use Expenses</t>
  </si>
  <si>
    <t>Land Rent/Mortgage</t>
  </si>
  <si>
    <t>Equipment Rental</t>
  </si>
  <si>
    <t>Cover Crop Seed</t>
  </si>
  <si>
    <t>Storage and Warehousing</t>
  </si>
  <si>
    <t>Dues, Certificates, and Other Fees</t>
  </si>
  <si>
    <t>Farmers' Market Dues</t>
  </si>
  <si>
    <t>Farmers' Market Stall Fees</t>
  </si>
  <si>
    <t>Organic Certification and Registration</t>
  </si>
  <si>
    <t>Producer's Certificate</t>
  </si>
  <si>
    <t>Other Dues or Fees</t>
  </si>
  <si>
    <t>Office Supplies and Equipment</t>
  </si>
  <si>
    <t>Accounting Administration</t>
  </si>
  <si>
    <t>Legal Expenses</t>
  </si>
  <si>
    <t>Bank Expenses</t>
  </si>
  <si>
    <t>Phosphorous Source</t>
  </si>
  <si>
    <t>Potassium Source</t>
  </si>
  <si>
    <t>Calcium</t>
  </si>
  <si>
    <t>Auto Insurance and Registration</t>
  </si>
  <si>
    <t>ea</t>
  </si>
  <si>
    <t>Other Marketing Costs</t>
  </si>
  <si>
    <t>Employee</t>
  </si>
  <si>
    <t>Owner</t>
  </si>
  <si>
    <t>Owner Hourly Wage</t>
  </si>
  <si>
    <t>Crop Culture - total time</t>
  </si>
  <si>
    <t>Total Harvest-Pack Time</t>
  </si>
  <si>
    <t>Farmers' Markets</t>
  </si>
  <si>
    <t>Wholesale Accounts</t>
  </si>
  <si>
    <t xml:space="preserve">CSA </t>
  </si>
  <si>
    <t xml:space="preserve">Other Sales </t>
  </si>
  <si>
    <t>Total Revenue for this Crop</t>
  </si>
  <si>
    <t>bags / boxes</t>
  </si>
  <si>
    <t>Wholesale Costs</t>
  </si>
  <si>
    <t>CSA Costs</t>
  </si>
  <si>
    <t>Farmstand Costs</t>
  </si>
  <si>
    <t>Total Units Sold</t>
  </si>
  <si>
    <t>Desired Annual Profit</t>
  </si>
  <si>
    <t>Other Overhead Expenses</t>
  </si>
  <si>
    <r>
      <t xml:space="preserve">As a small-scale grower, you likely sell at various outlets, both retail and wholesale. </t>
    </r>
    <r>
      <rPr>
        <b/>
        <u/>
        <sz val="11"/>
        <color theme="1"/>
        <rFont val="Calibri"/>
        <family val="2"/>
        <scheme val="minor"/>
      </rPr>
      <t xml:space="preserve"> In the worksheet below, you will enter information into the yellow cells, and only the yellow cells</t>
    </r>
    <r>
      <rPr>
        <sz val="11"/>
        <color theme="1"/>
        <rFont val="Calibri"/>
        <family val="2"/>
        <scheme val="minor"/>
      </rPr>
      <t xml:space="preserve">.  If you aren't going to use some of the yellow cells, simply enter "0".
</t>
    </r>
    <r>
      <rPr>
        <sz val="11"/>
        <color theme="1"/>
        <rFont val="Calibri"/>
        <family val="2"/>
        <scheme val="minor"/>
      </rPr>
      <t xml:space="preserve">
</t>
    </r>
  </si>
  <si>
    <t>Enter information in yellow cells only!</t>
  </si>
  <si>
    <t>gal</t>
  </si>
  <si>
    <t>Total Time Per Crop</t>
  </si>
  <si>
    <t>Revenue</t>
  </si>
  <si>
    <t xml:space="preserve">% of Sales </t>
  </si>
  <si>
    <t>What is you UNIT of production for this crop?</t>
  </si>
  <si>
    <t>Farmers' Market Costs</t>
  </si>
  <si>
    <t xml:space="preserve">Farmers' Market Costs </t>
  </si>
  <si>
    <t xml:space="preserve">Wholesale Costs </t>
  </si>
  <si>
    <t xml:space="preserve">CSA Costs </t>
  </si>
  <si>
    <t>Unit of Production</t>
  </si>
  <si>
    <t>Marketing Direct Costs:</t>
  </si>
  <si>
    <t>Employee Wages / Salary</t>
  </si>
  <si>
    <t>All Crops Assessment</t>
  </si>
  <si>
    <t>Tilling</t>
  </si>
  <si>
    <t>Amendment Spreading</t>
  </si>
  <si>
    <t xml:space="preserve"> Cash Overhead Costs </t>
  </si>
  <si>
    <t>Scenarios Tool</t>
  </si>
  <si>
    <t>Livestock</t>
  </si>
  <si>
    <t>Row Crops</t>
  </si>
  <si>
    <t>Overhead Costs</t>
  </si>
  <si>
    <t>Direct Cost Per Unit</t>
  </si>
  <si>
    <r>
      <rPr>
        <b/>
        <sz val="12"/>
        <color theme="1"/>
        <rFont val="Calibri"/>
        <family val="2"/>
        <scheme val="minor"/>
      </rPr>
      <t xml:space="preserve">Desired Annual Profit: </t>
    </r>
    <r>
      <rPr>
        <sz val="12"/>
        <color theme="1"/>
        <rFont val="Calibri"/>
        <family val="2"/>
        <scheme val="minor"/>
      </rPr>
      <t xml:space="preserve"> How much do you want to profit this season?  This is different from owner salary/draw.</t>
    </r>
  </si>
  <si>
    <t>Farm Business Parameters</t>
  </si>
  <si>
    <t>Total Farm Sales</t>
  </si>
  <si>
    <t>Total Cost Per Unit</t>
  </si>
  <si>
    <t>Production Scenarios</t>
  </si>
  <si>
    <t>Average Sales Price per Unit</t>
  </si>
  <si>
    <t xml:space="preserve">Scenario: </t>
  </si>
  <si>
    <t>total</t>
  </si>
  <si>
    <t>Direct Crop Expense</t>
  </si>
  <si>
    <t>Total Crop Income</t>
  </si>
  <si>
    <t>Crop Profit</t>
  </si>
  <si>
    <t>Direct Cost per Unit</t>
  </si>
  <si>
    <t>Overhead + Profit Allocations by Crop</t>
  </si>
  <si>
    <t>Crop</t>
  </si>
  <si>
    <t>Total Direct Expenses</t>
  </si>
  <si>
    <t>% of Total Direct Expenses</t>
  </si>
  <si>
    <r>
      <rPr>
        <b/>
        <sz val="12"/>
        <color theme="1"/>
        <rFont val="Calibri"/>
        <family val="2"/>
        <scheme val="minor"/>
      </rPr>
      <t>Annual Sales:</t>
    </r>
    <r>
      <rPr>
        <sz val="12"/>
        <color theme="1"/>
        <rFont val="Calibri"/>
        <family val="2"/>
        <scheme val="minor"/>
      </rPr>
      <t xml:space="preserve">  What are your target total sales for the year?  This number will be used to help allocate overhead costs to the different enterprises of your business.  Total fam sales should reflect income from all farm products.</t>
    </r>
  </si>
  <si>
    <t>Covering Overhead Costs and Profit</t>
  </si>
  <si>
    <t>Data currently entered in workbook</t>
  </si>
  <si>
    <t>Total Fuel Expense</t>
  </si>
  <si>
    <t>Total Utilities</t>
  </si>
  <si>
    <t>Total Insurance</t>
  </si>
  <si>
    <t>Total Repairs and Maintenance</t>
  </si>
  <si>
    <t>Total Administrative Expenses</t>
  </si>
  <si>
    <t>Food, Housing</t>
  </si>
  <si>
    <t>Health Insurance, Retirement</t>
  </si>
  <si>
    <t>General Farm Compost</t>
  </si>
  <si>
    <t>General Farm Amendment</t>
  </si>
  <si>
    <t xml:space="preserve"> </t>
  </si>
  <si>
    <t>Owner 2 Salary</t>
  </si>
  <si>
    <t>Owner Benefits</t>
  </si>
  <si>
    <t>Owner 1 Annual Salary</t>
  </si>
  <si>
    <t>Payroll Tax %</t>
  </si>
  <si>
    <t>Workers Compensation %</t>
  </si>
  <si>
    <t>Loaded Labor Rate</t>
  </si>
  <si>
    <t>other - write name here</t>
  </si>
  <si>
    <t xml:space="preserve">Purchase Price </t>
  </si>
  <si>
    <t>Owner Production Hours</t>
  </si>
  <si>
    <t>Total Employee Production Hours</t>
  </si>
  <si>
    <t>Farm Owner Labor Costs</t>
  </si>
  <si>
    <t>Farm Employee Labor Costs</t>
  </si>
  <si>
    <t>Employee Supervision</t>
  </si>
  <si>
    <t>Implement- Mower</t>
  </si>
  <si>
    <t>Implement- Rototiller</t>
  </si>
  <si>
    <t>Implement- Spreader</t>
  </si>
  <si>
    <t>Total Farm Buildings</t>
  </si>
  <si>
    <t>Total Farm Vehicles</t>
  </si>
  <si>
    <t>Total Farmers' Market Stall Materials</t>
  </si>
  <si>
    <t>Total Field Infrastructure</t>
  </si>
  <si>
    <t>Total Tractors and Implements</t>
  </si>
  <si>
    <t>Total Processing Equipment</t>
  </si>
  <si>
    <t>Total Hand Tools</t>
  </si>
  <si>
    <t>Tool Repair</t>
  </si>
  <si>
    <r>
      <t xml:space="preserve">Costs that vary relative to the number of units produced.  Also called </t>
    </r>
    <r>
      <rPr>
        <i/>
        <sz val="14"/>
        <color theme="7"/>
        <rFont val="Calibri"/>
        <family val="2"/>
        <scheme val="minor"/>
      </rPr>
      <t>variable costs</t>
    </r>
    <r>
      <rPr>
        <sz val="14"/>
        <color theme="1"/>
        <rFont val="Calibri"/>
        <family val="2"/>
        <scheme val="minor"/>
      </rPr>
      <t>.</t>
    </r>
  </si>
  <si>
    <r>
      <t xml:space="preserve">Crop Income minus Direct Crop Expense.  This is the amount of money you have to contribute to overhead expenses and profit.   Also called </t>
    </r>
    <r>
      <rPr>
        <i/>
        <sz val="14"/>
        <color theme="7"/>
        <rFont val="Calibri"/>
        <family val="2"/>
        <scheme val="minor"/>
      </rPr>
      <t>gross margin</t>
    </r>
    <r>
      <rPr>
        <sz val="14"/>
        <color theme="1"/>
        <rFont val="Calibri"/>
        <family val="2"/>
        <scheme val="minor"/>
      </rPr>
      <t xml:space="preserve"> or </t>
    </r>
    <r>
      <rPr>
        <i/>
        <sz val="14"/>
        <color theme="7"/>
        <rFont val="Calibri"/>
        <family val="2"/>
        <scheme val="minor"/>
      </rPr>
      <t>contribution margin</t>
    </r>
    <r>
      <rPr>
        <sz val="14"/>
        <color theme="1"/>
        <rFont val="Calibri"/>
        <family val="2"/>
        <scheme val="minor"/>
      </rPr>
      <t xml:space="preserve">. </t>
    </r>
  </si>
  <si>
    <t>Direct Crop Expense divided by total number of units produced.</t>
  </si>
  <si>
    <t>Total Overhead Costs</t>
  </si>
  <si>
    <t>*To adjust these farm sale projections, go back to the "Describe Your Farm" tab.</t>
  </si>
  <si>
    <t>Projected Annual Farm Sales*</t>
  </si>
  <si>
    <t>This is the direct expense of producing one unit.  These are the costs that increase or decrease as the number of units produced changes.</t>
  </si>
  <si>
    <t>Farmers' Market Insurance</t>
  </si>
  <si>
    <t>Repairs and Maintenance: Buildings</t>
  </si>
  <si>
    <t>Repairs and Maintenance: Equipment</t>
  </si>
  <si>
    <t>Farm Liability Insurance</t>
  </si>
  <si>
    <t>Utilities: Land Phone Line</t>
  </si>
  <si>
    <t xml:space="preserve">Utilities: Internet </t>
  </si>
  <si>
    <t>Utilities: Water</t>
  </si>
  <si>
    <t>Utilities: Electricity</t>
  </si>
  <si>
    <t>Trailers</t>
  </si>
  <si>
    <t>Shade Tent</t>
  </si>
  <si>
    <t>Loan Payment</t>
  </si>
  <si>
    <t>Enter information in YELLOW cells only!</t>
  </si>
  <si>
    <r>
      <t xml:space="preserve">Total crop sales.  May also be called </t>
    </r>
    <r>
      <rPr>
        <i/>
        <sz val="14"/>
        <color theme="7"/>
        <rFont val="Calibri"/>
        <family val="2"/>
        <scheme val="minor"/>
      </rPr>
      <t>revenue</t>
    </r>
    <r>
      <rPr>
        <sz val="14"/>
        <color theme="7"/>
        <rFont val="Calibri"/>
        <family val="2"/>
        <scheme val="minor"/>
      </rPr>
      <t xml:space="preserve">, </t>
    </r>
    <r>
      <rPr>
        <i/>
        <sz val="14"/>
        <color theme="7"/>
        <rFont val="Calibri"/>
        <family val="2"/>
        <scheme val="minor"/>
      </rPr>
      <t>gross sales</t>
    </r>
    <r>
      <rPr>
        <i/>
        <sz val="14"/>
        <rFont val="Calibri"/>
        <family val="2"/>
        <scheme val="minor"/>
      </rPr>
      <t xml:space="preserve"> and</t>
    </r>
    <r>
      <rPr>
        <i/>
        <sz val="14"/>
        <color theme="7"/>
        <rFont val="Calibri"/>
        <family val="2"/>
        <scheme val="minor"/>
      </rPr>
      <t xml:space="preserve"> gross product.</t>
    </r>
  </si>
  <si>
    <t>Orchard / Perennial Crops</t>
  </si>
  <si>
    <t>Actual sales entered Crops 1-10:</t>
  </si>
  <si>
    <t>% of total projected sales:</t>
  </si>
  <si>
    <t>once a year application, not crop specific</t>
  </si>
  <si>
    <r>
      <t xml:space="preserve">Branding:  </t>
    </r>
    <r>
      <rPr>
        <sz val="12"/>
        <color theme="1"/>
        <rFont val="Calibri"/>
        <family val="2"/>
        <scheme val="minor"/>
      </rPr>
      <t>banners, info signs, etc.</t>
    </r>
  </si>
  <si>
    <t>Implement- other</t>
  </si>
  <si>
    <t>Utilities: Cell Phone</t>
  </si>
  <si>
    <t>Misc. Overhead Crop Expenses</t>
  </si>
  <si>
    <r>
      <t xml:space="preserve">Display: </t>
    </r>
    <r>
      <rPr>
        <sz val="11"/>
        <color theme="1"/>
        <rFont val="Calibri"/>
        <family val="2"/>
        <scheme val="minor"/>
      </rPr>
      <t>tables, baskets, boxes, tablecloths, racks</t>
    </r>
  </si>
  <si>
    <t>Employee Loaded Labor Rate</t>
  </si>
  <si>
    <t>Nitrogen Source</t>
  </si>
  <si>
    <t>This allocation is based on direct expense as a % of total direct expenses.  See Covering Overheads + Profit tab for more info.</t>
  </si>
  <si>
    <r>
      <t xml:space="preserve">Crop Profit as a percentage of Total Crop Income.  70% is the goal- $0.70 of every dollar earned contributes to overheads, profit.  Also called </t>
    </r>
    <r>
      <rPr>
        <i/>
        <sz val="14"/>
        <color theme="7"/>
        <rFont val="Calibri"/>
        <family val="2"/>
        <scheme val="minor"/>
      </rPr>
      <t xml:space="preserve">contribution margin ratio </t>
    </r>
    <r>
      <rPr>
        <sz val="14"/>
        <color theme="1"/>
        <rFont val="Calibri"/>
        <family val="2"/>
        <scheme val="minor"/>
      </rPr>
      <t xml:space="preserve">or </t>
    </r>
    <r>
      <rPr>
        <i/>
        <sz val="14"/>
        <color theme="7"/>
        <rFont val="Calibri"/>
        <family val="2"/>
        <scheme val="minor"/>
      </rPr>
      <t>gross margin ratio</t>
    </r>
    <r>
      <rPr>
        <sz val="14"/>
        <color theme="1"/>
        <rFont val="Calibri"/>
        <family val="2"/>
        <scheme val="minor"/>
      </rPr>
      <t>.</t>
    </r>
  </si>
  <si>
    <t>Contribution to Overhead + Profit by crop (i.e., Crop Profit)</t>
  </si>
  <si>
    <t>Owner Labor Rate</t>
  </si>
  <si>
    <t>Total Compensation</t>
  </si>
  <si>
    <t>Farm Owner Labor Calculator</t>
  </si>
  <si>
    <t>Total owner hours</t>
  </si>
  <si>
    <t>Total owner hours per year</t>
  </si>
  <si>
    <t>Actual owner hourly wage (based on salary provided)</t>
  </si>
  <si>
    <t xml:space="preserve"># of hours </t>
  </si>
  <si>
    <t># of weeks</t>
  </si>
  <si>
    <t>Farm Employee Labor Calculator</t>
  </si>
  <si>
    <t>Employee #1</t>
  </si>
  <si>
    <t>Employee #2</t>
  </si>
  <si>
    <t>hours per week</t>
  </si>
  <si>
    <t>total weeks</t>
  </si>
  <si>
    <t>hourly wage</t>
  </si>
  <si>
    <t>Employee #3</t>
  </si>
  <si>
    <t>Employee #4</t>
  </si>
  <si>
    <t>Employee #5</t>
  </si>
  <si>
    <t>total hours</t>
  </si>
  <si>
    <t>Average Employee Hourly Wage</t>
  </si>
  <si>
    <t>Total employee wages  before taxes and insurance:</t>
  </si>
  <si>
    <t>cost</t>
  </si>
  <si>
    <t>Owner hours worked per week November to April</t>
  </si>
  <si>
    <t>Owner hours worked per week May to October</t>
  </si>
  <si>
    <t>We subtract the owner production labor entered throughout this workbook.  This ensures that we are not double-counting any labor costs.</t>
  </si>
  <si>
    <t>We subtract the employee production labor entered throughout this workbook.  This ensures that we are not double-counting any labor costs.</t>
  </si>
  <si>
    <t>To calculate production costs, we need an hourly rate to apply to tasks done by the owner.  
We suggest at least $15/hour.  Owner hours are valuable!  Compare to the actual owner hourly wage above.</t>
  </si>
  <si>
    <t>Total Farm Owner Overhead Labor Costs</t>
  </si>
  <si>
    <t>Total Farm Employee Overhead Labor Costs</t>
  </si>
  <si>
    <t>minutes</t>
  </si>
  <si>
    <t>hours</t>
  </si>
  <si>
    <t>Total Direct Labor Costs For This Crop</t>
  </si>
  <si>
    <t>Labor Breakdown</t>
  </si>
  <si>
    <t xml:space="preserve"> Employee Production Labor Cost</t>
  </si>
  <si>
    <t xml:space="preserve"> Owner Production Labor Cost</t>
  </si>
  <si>
    <t>Livestock Depreciable Overheads</t>
  </si>
  <si>
    <t>Capital Purchases</t>
  </si>
  <si>
    <t>Total Capital Purchases</t>
  </si>
  <si>
    <t>Farm Labor Overhead Costs</t>
  </si>
  <si>
    <t>Total Annual Sales - Row Crops</t>
  </si>
  <si>
    <t>Total Annual Sales - Orchard / Perennial Crops</t>
  </si>
  <si>
    <t>Total Annual Sales - Livestock</t>
  </si>
  <si>
    <t xml:space="preserve">Total Annual Sales - Other </t>
  </si>
  <si>
    <t>Overhead Ratio</t>
  </si>
  <si>
    <t xml:space="preserve">This is the percentage of every dollar earned that is used to pay overheads.  The goal is 40% or lower.  </t>
  </si>
  <si>
    <r>
      <t xml:space="preserve">Compost- </t>
    </r>
    <r>
      <rPr>
        <sz val="9"/>
        <color theme="1"/>
        <rFont val="Calibri"/>
        <family val="2"/>
        <scheme val="minor"/>
      </rPr>
      <t>applied in crop production</t>
    </r>
  </si>
  <si>
    <t>Total Crop Income (Gross Product)</t>
  </si>
  <si>
    <t>Total Crop Profit (Gross Margin)</t>
  </si>
  <si>
    <t>Annual Profit or Loss</t>
  </si>
  <si>
    <t>Total Crop Profit Ratio (Gross Margin Ratio)</t>
  </si>
  <si>
    <t>Total Overhead Ratio</t>
  </si>
  <si>
    <r>
      <t>Total crop sales.  May also be called</t>
    </r>
    <r>
      <rPr>
        <sz val="10"/>
        <color theme="7" tint="-0.249977111117893"/>
        <rFont val="Calibri"/>
        <family val="2"/>
        <scheme val="minor"/>
      </rPr>
      <t xml:space="preserve"> </t>
    </r>
    <r>
      <rPr>
        <i/>
        <sz val="11"/>
        <color theme="7" tint="-0.249977111117893"/>
        <rFont val="Calibri"/>
        <family val="2"/>
        <scheme val="minor"/>
      </rPr>
      <t>revenue</t>
    </r>
    <r>
      <rPr>
        <sz val="10"/>
        <color theme="1"/>
        <rFont val="Calibri"/>
        <family val="2"/>
        <scheme val="minor"/>
      </rPr>
      <t xml:space="preserve"> or </t>
    </r>
    <r>
      <rPr>
        <i/>
        <sz val="11"/>
        <color theme="7" tint="-0.249977111117893"/>
        <rFont val="Calibri"/>
        <family val="2"/>
        <scheme val="minor"/>
      </rPr>
      <t>gross product.</t>
    </r>
  </si>
  <si>
    <r>
      <t>The materials and labor needed to produce this crop. These costs vary relative to the number of units produced.  Also called</t>
    </r>
    <r>
      <rPr>
        <sz val="11"/>
        <color theme="1"/>
        <rFont val="Calibri"/>
        <family val="2"/>
        <scheme val="minor"/>
      </rPr>
      <t xml:space="preserve"> </t>
    </r>
    <r>
      <rPr>
        <i/>
        <sz val="11"/>
        <color theme="7" tint="-0.249977111117893"/>
        <rFont val="Calibri"/>
        <family val="2"/>
        <scheme val="minor"/>
      </rPr>
      <t>variable costs</t>
    </r>
    <r>
      <rPr>
        <sz val="11"/>
        <color theme="1"/>
        <rFont val="Calibri"/>
        <family val="2"/>
        <scheme val="minor"/>
      </rPr>
      <t>.</t>
    </r>
  </si>
  <si>
    <r>
      <t>This is the amount of money you have to contribute to overhead expenses and profit.   Also called</t>
    </r>
    <r>
      <rPr>
        <sz val="11"/>
        <color theme="1"/>
        <rFont val="Calibri"/>
        <family val="2"/>
        <scheme val="minor"/>
      </rPr>
      <t xml:space="preserve"> </t>
    </r>
    <r>
      <rPr>
        <i/>
        <sz val="11"/>
        <color theme="7" tint="-0.249977111117893"/>
        <rFont val="Calibri"/>
        <family val="2"/>
        <scheme val="minor"/>
      </rPr>
      <t>gross margin</t>
    </r>
    <r>
      <rPr>
        <sz val="11"/>
        <color theme="1"/>
        <rFont val="Calibri"/>
        <family val="2"/>
        <scheme val="minor"/>
      </rPr>
      <t xml:space="preserve"> </t>
    </r>
    <r>
      <rPr>
        <sz val="10"/>
        <color theme="1"/>
        <rFont val="Calibri"/>
        <family val="2"/>
        <scheme val="minor"/>
      </rPr>
      <t xml:space="preserve">or </t>
    </r>
    <r>
      <rPr>
        <i/>
        <sz val="11"/>
        <color theme="7" tint="-0.249977111117893"/>
        <rFont val="Calibri"/>
        <family val="2"/>
        <scheme val="minor"/>
      </rPr>
      <t>contribution margin</t>
    </r>
    <r>
      <rPr>
        <sz val="10"/>
        <color theme="1"/>
        <rFont val="Calibri"/>
        <family val="2"/>
        <scheme val="minor"/>
      </rPr>
      <t xml:space="preserve">. </t>
    </r>
  </si>
  <si>
    <r>
      <t xml:space="preserve">70% or higher is the goal.  This means $0.70 of every dollar earned can pay overheads and profit.  Also called </t>
    </r>
    <r>
      <rPr>
        <i/>
        <sz val="11"/>
        <color theme="7" tint="-0.249977111117893"/>
        <rFont val="Calibri"/>
        <family val="2"/>
        <scheme val="minor"/>
      </rPr>
      <t>contribution margin ratio</t>
    </r>
    <r>
      <rPr>
        <i/>
        <sz val="10"/>
        <color theme="7"/>
        <rFont val="Calibri"/>
        <family val="2"/>
        <scheme val="minor"/>
      </rPr>
      <t xml:space="preserve"> </t>
    </r>
    <r>
      <rPr>
        <sz val="10"/>
        <color theme="1"/>
        <rFont val="Calibri"/>
        <family val="2"/>
        <scheme val="minor"/>
      </rPr>
      <t>or</t>
    </r>
    <r>
      <rPr>
        <sz val="11"/>
        <color theme="1"/>
        <rFont val="Calibri"/>
        <family val="2"/>
        <scheme val="minor"/>
      </rPr>
      <t xml:space="preserve"> </t>
    </r>
    <r>
      <rPr>
        <i/>
        <sz val="11"/>
        <color theme="7" tint="-0.249977111117893"/>
        <rFont val="Calibri"/>
        <family val="2"/>
        <scheme val="minor"/>
      </rPr>
      <t>gross margin ratio</t>
    </r>
    <r>
      <rPr>
        <sz val="10"/>
        <color theme="1"/>
        <rFont val="Calibri"/>
        <family val="2"/>
        <scheme val="minor"/>
      </rPr>
      <t>.</t>
    </r>
  </si>
  <si>
    <t>Step 3: Production Labor</t>
  </si>
  <si>
    <t>Step 2: Describe Your Farm</t>
  </si>
  <si>
    <t>Step 1: Project your income</t>
  </si>
  <si>
    <t>Step 5: Crop Assessment</t>
  </si>
  <si>
    <t>Step 1: Project Your Income</t>
  </si>
  <si>
    <t>Whole Farm Assessment</t>
  </si>
  <si>
    <t>2:</t>
  </si>
  <si>
    <t>3:</t>
  </si>
  <si>
    <t>4:</t>
  </si>
  <si>
    <t>5:</t>
  </si>
  <si>
    <t>6:</t>
  </si>
  <si>
    <t>7:</t>
  </si>
  <si>
    <t>8:</t>
  </si>
  <si>
    <t>9:</t>
  </si>
  <si>
    <t>10:</t>
  </si>
  <si>
    <t>Farm Labor Costs (excluding production labor)</t>
  </si>
  <si>
    <t>This is the amount you pay employees for hours worked other than production labor.</t>
  </si>
  <si>
    <t>Total Labor Overhead Costs</t>
  </si>
  <si>
    <t>Total Depreciation Overheads</t>
  </si>
  <si>
    <t>Required Land Area</t>
  </si>
  <si>
    <t>Scenario:</t>
  </si>
  <si>
    <r>
      <t># of excess or</t>
    </r>
    <r>
      <rPr>
        <sz val="12"/>
        <color rgb="FFFF0000"/>
        <rFont val="Calibri"/>
        <family val="2"/>
        <scheme val="minor"/>
      </rPr>
      <t xml:space="preserve"> (needed)</t>
    </r>
    <r>
      <rPr>
        <sz val="12"/>
        <color theme="1"/>
        <rFont val="Calibri"/>
        <family val="2"/>
        <scheme val="minor"/>
      </rPr>
      <t xml:space="preserve"> acres</t>
    </r>
  </si>
  <si>
    <t xml:space="preserve">  This is the percentage of every dollar earned that is used to pay overheads.  The goal is 40% or lower.</t>
  </si>
  <si>
    <t>yard</t>
  </si>
  <si>
    <t xml:space="preserve">bag </t>
  </si>
  <si>
    <t>Allocated Overhead</t>
  </si>
  <si>
    <t>Covering Your Overhead Costs</t>
  </si>
  <si>
    <t xml:space="preserve">Overhead Costs </t>
  </si>
  <si>
    <t>Total Cost Per Unit + Profit</t>
  </si>
  <si>
    <t>Allocated Profit</t>
  </si>
  <si>
    <t>Profit Goal</t>
  </si>
  <si>
    <r>
      <t xml:space="preserve">This is the sales price per unit that will pay all expenses (direct and overhead) and earn a profit.  This is your </t>
    </r>
    <r>
      <rPr>
        <i/>
        <sz val="11"/>
        <color theme="7" tint="-0.249977111117893"/>
        <rFont val="Calibri"/>
        <family val="2"/>
        <scheme val="minor"/>
      </rPr>
      <t>break-profit point.</t>
    </r>
  </si>
  <si>
    <t>This  crop must earn this much profit to meet your Desired Annual Profit goal.</t>
  </si>
  <si>
    <t>Labor Overhead Costs</t>
  </si>
  <si>
    <t>Depreciation Overhead Costs</t>
  </si>
  <si>
    <t>Desired Annual Farm Profit</t>
  </si>
  <si>
    <t>Scenario Description:  e.g. "only crops with 70% profit margin; double production; increase sales price, etc."</t>
  </si>
  <si>
    <r>
      <t>Actual Profit or</t>
    </r>
    <r>
      <rPr>
        <b/>
        <sz val="14"/>
        <color rgb="FFFF0000"/>
        <rFont val="Calibri"/>
        <family val="2"/>
        <scheme val="minor"/>
      </rPr>
      <t xml:space="preserve"> (Loss)</t>
    </r>
  </si>
  <si>
    <t>Actual Profit Earned</t>
  </si>
  <si>
    <t xml:space="preserve">The amount of money left after direct expenses and allocated overhead costs are paid.  </t>
  </si>
  <si>
    <t>Total # of beds used</t>
  </si>
  <si>
    <t>Total # of acres used</t>
  </si>
  <si>
    <t>Total # of acres available</t>
  </si>
  <si>
    <t>Travel to/from fields; Changing implements</t>
  </si>
  <si>
    <t>Travel to/from fields; Prep &amp; set-up</t>
  </si>
  <si>
    <t>The amount of overhead costs that this crop needs to pay.  This allocation is based on direct expense as a % of total direct expenses.  See Covering Overheads + Profit tab for more info.</t>
  </si>
  <si>
    <r>
      <t xml:space="preserve">The true cost of production per unit (direct and overhead costs).  This is your </t>
    </r>
    <r>
      <rPr>
        <i/>
        <sz val="11"/>
        <color theme="7" tint="-0.249977111117893"/>
        <rFont val="Calibri"/>
        <family val="2"/>
        <scheme val="minor"/>
      </rPr>
      <t>break-even point</t>
    </r>
    <r>
      <rPr>
        <sz val="10"/>
        <color theme="1"/>
        <rFont val="Calibri"/>
        <family val="2"/>
        <scheme val="minor"/>
      </rPr>
      <t>- Your sales price must be higher than this!</t>
    </r>
  </si>
  <si>
    <t>Total Overhead + Profit Allocated to Crops Entered</t>
  </si>
  <si>
    <t>% of Total Farm Sales Entered</t>
  </si>
  <si>
    <t>Farm Profit</t>
  </si>
  <si>
    <r>
      <t>The true cost of production per unit (direct and overhead costs).  This is your</t>
    </r>
    <r>
      <rPr>
        <i/>
        <sz val="14"/>
        <color theme="1"/>
        <rFont val="Calibri"/>
        <family val="2"/>
        <scheme val="minor"/>
      </rPr>
      <t xml:space="preserve"> </t>
    </r>
    <r>
      <rPr>
        <i/>
        <sz val="14"/>
        <color theme="7" tint="-0.249977111117893"/>
        <rFont val="Calibri"/>
        <family val="2"/>
        <scheme val="minor"/>
      </rPr>
      <t>break-even point</t>
    </r>
    <r>
      <rPr>
        <sz val="16"/>
        <color theme="7" tint="-0.249977111117893"/>
        <rFont val="Calibri"/>
        <family val="2"/>
        <scheme val="minor"/>
      </rPr>
      <t>-</t>
    </r>
    <r>
      <rPr>
        <sz val="14"/>
        <color theme="1"/>
        <rFont val="Calibri"/>
        <family val="2"/>
        <scheme val="minor"/>
      </rPr>
      <t xml:space="preserve"> Your sales price must be higher than this!</t>
    </r>
  </si>
  <si>
    <r>
      <t xml:space="preserve">This is the sales price per unit that will pay all expenses (direct and overhead) and earn a profit.  This is your </t>
    </r>
    <r>
      <rPr>
        <i/>
        <sz val="14"/>
        <color theme="7" tint="-0.249977111117893"/>
        <rFont val="Calibri"/>
        <family val="2"/>
        <scheme val="minor"/>
      </rPr>
      <t>break-profit point</t>
    </r>
    <r>
      <rPr>
        <sz val="14"/>
        <color theme="7" tint="-0.249977111117893"/>
        <rFont val="Calibri"/>
        <family val="2"/>
        <scheme val="minor"/>
      </rPr>
      <t>.</t>
    </r>
  </si>
  <si>
    <t>Other Utilities</t>
  </si>
  <si>
    <t>Other Insurance</t>
  </si>
  <si>
    <t>Other Repairs and Maintenance</t>
  </si>
  <si>
    <t>Other Admin</t>
  </si>
  <si>
    <t>Other Land Use Expenses</t>
  </si>
  <si>
    <t>Other Misc. Crop Expenses</t>
  </si>
  <si>
    <t>Other Farm Buildings</t>
  </si>
  <si>
    <t>Other Vehicles</t>
  </si>
  <si>
    <t>Other Market Stall Materials</t>
  </si>
  <si>
    <t>Other Field Infrastructure</t>
  </si>
  <si>
    <t>Capital Purchase Depreciation Overhead Costs</t>
  </si>
  <si>
    <t>describe scenario here</t>
  </si>
  <si>
    <t>Irrigation: Drip hose, Sprinklers, etc.</t>
  </si>
  <si>
    <t>Implement - Disc</t>
  </si>
  <si>
    <t>Implement- Fan sprayer</t>
  </si>
  <si>
    <t>Implement- Strip sprayer</t>
  </si>
  <si>
    <t>Implement- Pruning tower</t>
  </si>
  <si>
    <t>Vegetable/ Row Crop Depreciable Overheads</t>
  </si>
  <si>
    <t>1 Tree Yield Estimate</t>
  </si>
  <si>
    <t>Total Projected Crop Volume</t>
  </si>
  <si>
    <t>Total Projected Sales For This Crop</t>
  </si>
  <si>
    <t>Under/Over Production</t>
  </si>
  <si>
    <t>Total Acreage of This Tree Crop</t>
  </si>
  <si>
    <t>Total Acreage of all crops Under Production</t>
  </si>
  <si>
    <t>spraying trees</t>
  </si>
  <si>
    <t>spraying tree strips</t>
  </si>
  <si>
    <t>suckering via machine</t>
  </si>
  <si>
    <t>fertilizing spreading/injecting</t>
  </si>
  <si>
    <t>Crop Thinning</t>
  </si>
  <si>
    <t>Pruning/suckering</t>
  </si>
  <si>
    <t>Post Harvest Clean up</t>
  </si>
  <si>
    <t xml:space="preserve">Total # of Trees or Vines For This Crop </t>
  </si>
  <si>
    <t>trees/vines</t>
  </si>
  <si>
    <t>Total # of Trees/ Vines For this Crop</t>
  </si>
  <si>
    <t>Total Cost per Tree/Vine</t>
  </si>
  <si>
    <r>
      <t xml:space="preserve">Time Spent </t>
    </r>
    <r>
      <rPr>
        <sz val="12"/>
        <color rgb="FFC00000"/>
        <rFont val="Calibri"/>
        <family val="2"/>
        <scheme val="minor"/>
      </rPr>
      <t>Per Tree/Vine</t>
    </r>
  </si>
  <si>
    <t>Total Direct Labor Costs per Tree/Vine</t>
  </si>
  <si>
    <t>Total Number of Trees/Vines For This Crop</t>
  </si>
  <si>
    <t>Total Quantity Per crop</t>
  </si>
  <si>
    <t>Total Pesticide cost</t>
  </si>
  <si>
    <t>Total Fertilizer cost</t>
  </si>
  <si>
    <t>Total Other Material cost</t>
  </si>
  <si>
    <t>beneficial insects</t>
  </si>
  <si>
    <t>Monitoring traps</t>
  </si>
  <si>
    <t>Water treatments</t>
  </si>
  <si>
    <t>Crop Profit per Tree/Vine</t>
  </si>
  <si>
    <r>
      <t>Crop Profit divided by total number of Trees/Vines.  Also called</t>
    </r>
    <r>
      <rPr>
        <sz val="10"/>
        <color theme="7" tint="-0.249977111117893"/>
        <rFont val="Calibri"/>
        <family val="2"/>
        <scheme val="minor"/>
      </rPr>
      <t xml:space="preserve"> </t>
    </r>
    <r>
      <rPr>
        <i/>
        <sz val="11"/>
        <color theme="7" tint="-0.249977111117893"/>
        <rFont val="Calibri"/>
        <family val="2"/>
        <scheme val="minor"/>
      </rPr>
      <t>gross margin per Tree/Vine</t>
    </r>
    <r>
      <rPr>
        <sz val="11"/>
        <color theme="7" tint="0.39997558519241921"/>
        <rFont val="Calibri"/>
        <family val="2"/>
        <scheme val="minor"/>
      </rPr>
      <t xml:space="preserve">.  </t>
    </r>
    <r>
      <rPr>
        <sz val="10"/>
        <color theme="1"/>
        <rFont val="Calibri"/>
        <family val="2"/>
        <scheme val="minor"/>
      </rPr>
      <t>Compare across crops to determine the best use of growing space.</t>
    </r>
  </si>
  <si>
    <t>Direct Cost per Acre</t>
  </si>
  <si>
    <t>Direct Crop Expense divided by the total number of Acres of the crop.</t>
  </si>
  <si>
    <t xml:space="preserve">Annual Profit Allocated to Orchard Crops </t>
  </si>
  <si>
    <t>Overhead Allocated to Orchard Crops</t>
  </si>
  <si>
    <t>Profit per Tree/Vine</t>
  </si>
  <si>
    <t>Crop Profit divided by total number of Trees/Vines.</t>
  </si>
  <si>
    <t>Direct Crop Expense divided by the total number of Acres.</t>
  </si>
  <si>
    <t>Total</t>
  </si>
  <si>
    <t>Units sold</t>
  </si>
  <si>
    <t>Total Direct Labor costs per unit for this crop</t>
  </si>
  <si>
    <t>Total Cost per Unit</t>
  </si>
  <si>
    <t>Total Time Per Tree/Vine</t>
  </si>
  <si>
    <t>Total other marketing costs</t>
  </si>
  <si>
    <t>Total Farmstand Costs</t>
  </si>
  <si>
    <t>Total CSA costs</t>
  </si>
  <si>
    <t>Total Wholesale costs</t>
  </si>
  <si>
    <t>Total Farmers' market costs</t>
  </si>
  <si>
    <t>Grand total direct costs</t>
  </si>
  <si>
    <t xml:space="preserve"> Total Direct Costs including Labor per unit</t>
  </si>
  <si>
    <t>Farm Profit allocated to Orchard Crops Entered</t>
  </si>
  <si>
    <t>Overhead Allocated to Orchard Crops Entered</t>
  </si>
  <si>
    <t>Total tree/vines</t>
  </si>
  <si>
    <t>Total # of AcresFor this Crop</t>
  </si>
  <si>
    <t>Total # of Trees For This Crop</t>
  </si>
  <si>
    <t>Total Direct Labor Costs per tree</t>
  </si>
  <si>
    <t>Crop Profit per Tree</t>
  </si>
  <si>
    <t>Total Cost Per Tree</t>
  </si>
  <si>
    <t>lbs, cu</t>
  </si>
  <si>
    <r>
      <t xml:space="preserve">Time Spent Per </t>
    </r>
    <r>
      <rPr>
        <sz val="12"/>
        <color rgb="FFFF0000"/>
        <rFont val="Calibri"/>
        <family val="2"/>
        <scheme val="minor"/>
      </rPr>
      <t>Tree/Vine</t>
    </r>
  </si>
  <si>
    <t>Total Trees/Vines</t>
  </si>
  <si>
    <t>lbs, cu, ea</t>
  </si>
  <si>
    <t>Employee Production Labor cost</t>
  </si>
  <si>
    <t>Owner Production Labor cost</t>
  </si>
  <si>
    <t>Total # of Acres For this Crop</t>
  </si>
  <si>
    <t>Beneficial Insects</t>
  </si>
  <si>
    <t>Monitoring Traps</t>
  </si>
  <si>
    <t>Water Treatments</t>
  </si>
  <si>
    <t>* Check these numbers against the Total Annual Sales - Orchard/Perenial Crops entered in the "Describe Your Farm"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</si>
</sst>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0.0%"/>
    <numFmt numFmtId="167" formatCode="&quot;$&quot;#,##0.000"/>
    <numFmt numFmtId="168" formatCode="&quot;$&quot;#,##0.00;[Red]&quot;$&quot;#,##0.00"/>
    <numFmt numFmtId="169" formatCode="#,##0.0"/>
    <numFmt numFmtId="170" formatCode="0.0_);[Red]\(0.0\)"/>
    <numFmt numFmtId="171" formatCode="&quot;$&quot;#,##0.00000"/>
    <numFmt numFmtId="172" formatCode="0.000"/>
    <numFmt numFmtId="173" formatCode="0.0000"/>
  </numFmts>
  <fonts count="69" x14ac:knownFonts="1">
    <font>
      <sz val="11"/>
      <color theme="1"/>
      <name val="Calibri"/>
      <family val="2"/>
      <scheme val="minor"/>
    </font>
    <font>
      <sz val="12"/>
      <color theme="1"/>
      <name val="Calibri"/>
      <family val="2"/>
      <scheme val="minor"/>
    </font>
    <font>
      <sz val="11"/>
      <color theme="1"/>
      <name val="Calibri"/>
      <family val="2"/>
      <scheme val="minor"/>
    </font>
    <font>
      <sz val="14"/>
      <color theme="1"/>
      <name val="Calibri"/>
      <family val="2"/>
      <scheme val="minor"/>
    </font>
    <font>
      <b/>
      <sz val="16"/>
      <color theme="1"/>
      <name val="Calibri"/>
      <family val="2"/>
      <scheme val="minor"/>
    </font>
    <font>
      <b/>
      <sz val="14"/>
      <color theme="1"/>
      <name val="Calibri"/>
      <family val="2"/>
      <scheme val="minor"/>
    </font>
    <font>
      <sz val="16"/>
      <color theme="1"/>
      <name val="Calibri"/>
      <family val="2"/>
      <scheme val="minor"/>
    </font>
    <font>
      <sz val="20"/>
      <color theme="1"/>
      <name val="Calibri"/>
      <family val="2"/>
      <scheme val="minor"/>
    </font>
    <font>
      <u/>
      <sz val="11"/>
      <color theme="10"/>
      <name val="Calibri"/>
      <family val="2"/>
    </font>
    <font>
      <u/>
      <sz val="16"/>
      <color theme="10"/>
      <name val="Calibri"/>
      <family val="2"/>
    </font>
    <font>
      <sz val="20"/>
      <name val="Calibri"/>
      <family val="2"/>
      <scheme val="minor"/>
    </font>
    <font>
      <sz val="18"/>
      <color rgb="FFFF0000"/>
      <name val="Calibri"/>
      <family val="2"/>
      <scheme val="minor"/>
    </font>
    <font>
      <u/>
      <sz val="18"/>
      <color theme="1"/>
      <name val="Calibri"/>
      <family val="2"/>
      <scheme val="minor"/>
    </font>
    <font>
      <sz val="18"/>
      <color rgb="FFC00000"/>
      <name val="Calibri"/>
      <family val="2"/>
      <scheme val="minor"/>
    </font>
    <font>
      <b/>
      <sz val="14"/>
      <color indexed="8"/>
      <name val="Calibri"/>
      <family val="2"/>
      <scheme val="minor"/>
    </font>
    <font>
      <sz val="12"/>
      <color theme="1"/>
      <name val="Calibri"/>
      <family val="2"/>
      <scheme val="minor"/>
    </font>
    <font>
      <b/>
      <u/>
      <sz val="11"/>
      <color theme="1"/>
      <name val="Calibri"/>
      <family val="2"/>
      <scheme val="minor"/>
    </font>
    <font>
      <b/>
      <sz val="12"/>
      <color theme="1"/>
      <name val="Calibri"/>
      <family val="2"/>
      <scheme val="minor"/>
    </font>
    <font>
      <b/>
      <sz val="20"/>
      <color theme="1"/>
      <name val="Calibri"/>
      <family val="2"/>
      <scheme val="minor"/>
    </font>
    <font>
      <b/>
      <sz val="18"/>
      <name val="Calibri"/>
      <family val="2"/>
      <scheme val="minor"/>
    </font>
    <font>
      <sz val="16"/>
      <color rgb="FFFF00FF"/>
      <name val="Calibri"/>
      <family val="2"/>
      <scheme val="minor"/>
    </font>
    <font>
      <sz val="10"/>
      <color theme="1"/>
      <name val="Calibri"/>
      <family val="2"/>
      <scheme val="minor"/>
    </font>
    <font>
      <sz val="11"/>
      <color rgb="FFFF00FF"/>
      <name val="Calibri"/>
      <family val="2"/>
      <scheme val="minor"/>
    </font>
    <font>
      <b/>
      <sz val="18"/>
      <color theme="1"/>
      <name val="Calibri"/>
      <family val="2"/>
      <scheme val="minor"/>
    </font>
    <font>
      <b/>
      <sz val="22"/>
      <color theme="1"/>
      <name val="Calibri"/>
      <family val="2"/>
      <scheme val="minor"/>
    </font>
    <font>
      <b/>
      <sz val="12"/>
      <name val="Calibri"/>
      <family val="2"/>
      <scheme val="minor"/>
    </font>
    <font>
      <b/>
      <sz val="12"/>
      <color indexed="8"/>
      <name val="Calibri"/>
      <family val="2"/>
      <scheme val="minor"/>
    </font>
    <font>
      <sz val="12"/>
      <color indexed="8"/>
      <name val="Calibri"/>
      <family val="2"/>
      <scheme val="minor"/>
    </font>
    <font>
      <u/>
      <sz val="14"/>
      <color theme="10"/>
      <name val="Calibri"/>
      <family val="2"/>
    </font>
    <font>
      <sz val="12"/>
      <color rgb="FF000000"/>
      <name val="Calibri"/>
      <family val="2"/>
      <scheme val="minor"/>
    </font>
    <font>
      <b/>
      <sz val="12"/>
      <color rgb="FF000000"/>
      <name val="Calibri"/>
      <family val="2"/>
      <scheme val="minor"/>
    </font>
    <font>
      <sz val="12"/>
      <name val="Calibri"/>
      <family val="2"/>
      <scheme val="minor"/>
    </font>
    <font>
      <sz val="14"/>
      <name val="Calibri"/>
      <family val="2"/>
      <scheme val="minor"/>
    </font>
    <font>
      <sz val="16"/>
      <color rgb="FFC00000"/>
      <name val="Calibri"/>
      <family val="2"/>
      <scheme val="minor"/>
    </font>
    <font>
      <sz val="18"/>
      <color theme="1"/>
      <name val="Calibri"/>
      <family val="2"/>
      <scheme val="minor"/>
    </font>
    <font>
      <sz val="18"/>
      <name val="Calibri"/>
      <family val="2"/>
      <scheme val="minor"/>
    </font>
    <font>
      <sz val="8"/>
      <color theme="1"/>
      <name val="Calibri"/>
      <family val="2"/>
      <scheme val="minor"/>
    </font>
    <font>
      <sz val="22"/>
      <color theme="1"/>
      <name val="Calibri"/>
      <family val="2"/>
      <scheme val="minor"/>
    </font>
    <font>
      <sz val="9"/>
      <color theme="1"/>
      <name val="Calibri"/>
      <family val="2"/>
      <scheme val="minor"/>
    </font>
    <font>
      <u/>
      <sz val="11"/>
      <color theme="11"/>
      <name val="Calibri"/>
      <family val="2"/>
      <scheme val="minor"/>
    </font>
    <font>
      <sz val="14"/>
      <color rgb="FFC00000"/>
      <name val="Calibri"/>
      <family val="2"/>
      <scheme val="minor"/>
    </font>
    <font>
      <b/>
      <sz val="14"/>
      <color rgb="FFC00000"/>
      <name val="Calibri"/>
      <family val="2"/>
      <scheme val="minor"/>
    </font>
    <font>
      <sz val="16"/>
      <color theme="0"/>
      <name val="Calibri"/>
      <family val="2"/>
      <scheme val="minor"/>
    </font>
    <font>
      <sz val="16"/>
      <name val="Calibri"/>
      <family val="2"/>
      <scheme val="minor"/>
    </font>
    <font>
      <b/>
      <sz val="12"/>
      <color theme="0"/>
      <name val="Calibri"/>
      <family val="2"/>
      <scheme val="minor"/>
    </font>
    <font>
      <sz val="12"/>
      <color theme="0"/>
      <name val="Calibri"/>
      <family val="2"/>
      <scheme val="minor"/>
    </font>
    <font>
      <b/>
      <sz val="16"/>
      <name val="Calibri"/>
      <family val="2"/>
      <scheme val="minor"/>
    </font>
    <font>
      <sz val="18"/>
      <color theme="0"/>
      <name val="Calibri"/>
      <family val="2"/>
      <scheme val="minor"/>
    </font>
    <font>
      <sz val="20"/>
      <color theme="0"/>
      <name val="Calibri"/>
      <family val="2"/>
      <scheme val="minor"/>
    </font>
    <font>
      <i/>
      <sz val="12"/>
      <color theme="1"/>
      <name val="Calibri"/>
      <family val="2"/>
      <scheme val="minor"/>
    </font>
    <font>
      <i/>
      <sz val="14"/>
      <color theme="7"/>
      <name val="Calibri"/>
      <family val="2"/>
      <scheme val="minor"/>
    </font>
    <font>
      <sz val="10"/>
      <color rgb="FF000000"/>
      <name val="Calibri"/>
      <family val="2"/>
      <scheme val="minor"/>
    </font>
    <font>
      <i/>
      <sz val="12"/>
      <color theme="5" tint="-0.249977111117893"/>
      <name val="Calibri"/>
      <family val="2"/>
      <scheme val="minor"/>
    </font>
    <font>
      <i/>
      <sz val="10"/>
      <color theme="7"/>
      <name val="Calibri"/>
      <family val="2"/>
      <scheme val="minor"/>
    </font>
    <font>
      <i/>
      <sz val="14"/>
      <name val="Calibri"/>
      <family val="2"/>
      <scheme val="minor"/>
    </font>
    <font>
      <sz val="14"/>
      <color theme="7"/>
      <name val="Calibri"/>
      <family val="2"/>
      <scheme val="minor"/>
    </font>
    <font>
      <sz val="12"/>
      <color rgb="FFC00000"/>
      <name val="Calibri"/>
      <family val="2"/>
      <scheme val="minor"/>
    </font>
    <font>
      <i/>
      <sz val="11"/>
      <color theme="7" tint="-0.249977111117893"/>
      <name val="Calibri"/>
      <family val="2"/>
      <scheme val="minor"/>
    </font>
    <font>
      <sz val="11"/>
      <color theme="7" tint="0.39997558519241921"/>
      <name val="Calibri"/>
      <family val="2"/>
      <scheme val="minor"/>
    </font>
    <font>
      <sz val="10"/>
      <color theme="7" tint="-0.249977111117893"/>
      <name val="Calibri"/>
      <family val="2"/>
      <scheme val="minor"/>
    </font>
    <font>
      <sz val="18"/>
      <name val="Calibri"/>
      <family val="2"/>
    </font>
    <font>
      <sz val="12"/>
      <color rgb="FFFF0000"/>
      <name val="Calibri"/>
      <family val="2"/>
      <scheme val="minor"/>
    </font>
    <font>
      <b/>
      <sz val="14"/>
      <color rgb="FF990099"/>
      <name val="Calibri"/>
      <family val="2"/>
      <scheme val="minor"/>
    </font>
    <font>
      <b/>
      <sz val="14"/>
      <color rgb="FFFF0000"/>
      <name val="Calibri"/>
      <family val="2"/>
      <scheme val="minor"/>
    </font>
    <font>
      <sz val="16"/>
      <color theme="7" tint="-0.249977111117893"/>
      <name val="Calibri"/>
      <family val="2"/>
      <scheme val="minor"/>
    </font>
    <font>
      <sz val="14"/>
      <color theme="7" tint="-0.249977111117893"/>
      <name val="Calibri"/>
      <family val="2"/>
      <scheme val="minor"/>
    </font>
    <font>
      <i/>
      <sz val="14"/>
      <color theme="1"/>
      <name val="Calibri"/>
      <family val="2"/>
      <scheme val="minor"/>
    </font>
    <font>
      <i/>
      <sz val="14"/>
      <color theme="7" tint="-0.249977111117893"/>
      <name val="Calibri"/>
      <family val="2"/>
      <scheme val="minor"/>
    </font>
    <font>
      <b/>
      <sz val="14"/>
      <name val="Calibri"/>
      <family val="2"/>
      <scheme val="minor"/>
    </font>
  </fonts>
  <fills count="25">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rgb="FFC00000"/>
        <bgColor indexed="64"/>
      </patternFill>
    </fill>
    <fill>
      <patternFill patternType="solid">
        <fgColor rgb="FF00B0F0"/>
        <bgColor indexed="64"/>
      </patternFill>
    </fill>
    <fill>
      <patternFill patternType="solid">
        <fgColor theme="9" tint="-0.499984740745262"/>
        <bgColor indexed="64"/>
      </patternFill>
    </fill>
    <fill>
      <patternFill patternType="solid">
        <fgColor theme="0"/>
        <bgColor indexed="64"/>
      </patternFill>
    </fill>
    <fill>
      <patternFill patternType="solid">
        <fgColor theme="7" tint="0.59999389629810485"/>
        <bgColor indexed="64"/>
      </patternFill>
    </fill>
    <fill>
      <patternFill patternType="solid">
        <fgColor rgb="FFFFFF99"/>
        <bgColor indexed="64"/>
      </patternFill>
    </fill>
    <fill>
      <patternFill patternType="solid">
        <fgColor rgb="FF99CC00"/>
        <bgColor indexed="64"/>
      </patternFill>
    </fill>
    <fill>
      <patternFill patternType="solid">
        <fgColor theme="3" tint="0.39997558519241921"/>
        <bgColor indexed="64"/>
      </patternFill>
    </fill>
    <fill>
      <patternFill patternType="solid">
        <fgColor rgb="FFC981BA"/>
        <bgColor indexed="64"/>
      </patternFill>
    </fill>
    <fill>
      <patternFill patternType="solid">
        <fgColor rgb="FF7030A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996633"/>
        <bgColor indexed="64"/>
      </patternFill>
    </fill>
    <fill>
      <patternFill patternType="solid">
        <fgColor theme="9" tint="0.79998168889431442"/>
        <bgColor indexed="64"/>
      </patternFill>
    </fill>
    <fill>
      <patternFill patternType="solid">
        <fgColor rgb="FFFFFFCC"/>
        <bgColor indexed="64"/>
      </patternFill>
    </fill>
    <fill>
      <patternFill patternType="solid">
        <fgColor theme="7" tint="0.39997558519241921"/>
        <bgColor indexed="64"/>
      </patternFill>
    </fill>
    <fill>
      <patternFill patternType="solid">
        <fgColor rgb="FF7EC234"/>
        <bgColor indexed="64"/>
      </patternFill>
    </fill>
    <fill>
      <patternFill patternType="solid">
        <fgColor theme="3" tint="0.79998168889431442"/>
        <bgColor indexed="64"/>
      </patternFill>
    </fill>
  </fills>
  <borders count="56">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thin">
        <color auto="1"/>
      </bottom>
      <diagonal/>
    </border>
    <border>
      <left/>
      <right style="thin">
        <color auto="1"/>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style="medium">
        <color auto="1"/>
      </left>
      <right/>
      <top/>
      <bottom style="thin">
        <color auto="1"/>
      </bottom>
      <diagonal/>
    </border>
    <border>
      <left style="thin">
        <color indexed="64"/>
      </left>
      <right/>
      <top style="thin">
        <color indexed="64"/>
      </top>
      <bottom/>
      <diagonal/>
    </border>
    <border>
      <left/>
      <right/>
      <top style="medium">
        <color auto="1"/>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auto="1"/>
      </top>
      <bottom/>
      <diagonal/>
    </border>
    <border>
      <left/>
      <right style="thin">
        <color indexed="64"/>
      </right>
      <top/>
      <bottom style="thin">
        <color indexed="64"/>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s>
  <cellStyleXfs count="17">
    <xf numFmtId="0" fontId="0"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8" fillId="0" borderId="0" applyNumberFormat="0" applyFill="0" applyBorder="0" applyAlignment="0" applyProtection="0">
      <alignment vertical="top"/>
      <protection locked="0"/>
    </xf>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cellStyleXfs>
  <cellXfs count="1091">
    <xf numFmtId="0" fontId="0" fillId="0" borderId="0" xfId="0"/>
    <xf numFmtId="0" fontId="0" fillId="0" borderId="0" xfId="0" applyBorder="1"/>
    <xf numFmtId="0" fontId="3" fillId="0" borderId="5" xfId="0" applyFont="1" applyBorder="1" applyAlignment="1">
      <alignment horizontal="right"/>
    </xf>
    <xf numFmtId="2" fontId="3" fillId="0" borderId="0" xfId="0" applyNumberFormat="1" applyFont="1" applyBorder="1"/>
    <xf numFmtId="0" fontId="6" fillId="0" borderId="0" xfId="0" applyFont="1"/>
    <xf numFmtId="164" fontId="5" fillId="0" borderId="9" xfId="0" applyNumberFormat="1" applyFont="1" applyBorder="1"/>
    <xf numFmtId="164" fontId="3" fillId="0" borderId="6" xfId="0" applyNumberFormat="1" applyFont="1" applyBorder="1"/>
    <xf numFmtId="0" fontId="3" fillId="0" borderId="2" xfId="0" applyFont="1" applyBorder="1" applyAlignment="1">
      <alignment horizontal="right"/>
    </xf>
    <xf numFmtId="0" fontId="5" fillId="0" borderId="5" xfId="0" applyFont="1" applyBorder="1" applyAlignment="1">
      <alignment horizontal="right"/>
    </xf>
    <xf numFmtId="0" fontId="11" fillId="0" borderId="0" xfId="0" applyFont="1"/>
    <xf numFmtId="0" fontId="11" fillId="0" borderId="0" xfId="0" applyFont="1" applyAlignment="1">
      <alignment horizontal="left"/>
    </xf>
    <xf numFmtId="0" fontId="12" fillId="0" borderId="0" xfId="0" applyFont="1"/>
    <xf numFmtId="0" fontId="3" fillId="5" borderId="10" xfId="0" applyFont="1" applyFill="1" applyBorder="1" applyProtection="1">
      <protection locked="0"/>
    </xf>
    <xf numFmtId="2" fontId="3" fillId="5" borderId="1" xfId="3" applyNumberFormat="1" applyFont="1" applyFill="1" applyBorder="1" applyProtection="1">
      <protection locked="0"/>
    </xf>
    <xf numFmtId="2" fontId="3" fillId="5" borderId="1" xfId="0" applyNumberFormat="1" applyFont="1" applyFill="1" applyBorder="1" applyProtection="1">
      <protection locked="0"/>
    </xf>
    <xf numFmtId="3" fontId="3" fillId="5" borderId="1" xfId="0" applyNumberFormat="1" applyFont="1" applyFill="1" applyBorder="1" applyProtection="1">
      <protection locked="0"/>
    </xf>
    <xf numFmtId="164" fontId="5" fillId="0" borderId="6" xfId="0" applyNumberFormat="1" applyFont="1" applyBorder="1"/>
    <xf numFmtId="0" fontId="9" fillId="0" borderId="0" xfId="4" applyFont="1" applyBorder="1" applyAlignment="1" applyProtection="1"/>
    <xf numFmtId="0" fontId="0" fillId="0" borderId="0" xfId="0" applyAlignment="1">
      <alignment horizontal="center" vertical="center"/>
    </xf>
    <xf numFmtId="2" fontId="3" fillId="5" borderId="1" xfId="0" applyNumberFormat="1" applyFont="1" applyFill="1" applyBorder="1" applyAlignment="1" applyProtection="1">
      <alignment horizontal="right"/>
      <protection locked="0"/>
    </xf>
    <xf numFmtId="0" fontId="7" fillId="0" borderId="0" xfId="0" applyFont="1" applyBorder="1" applyAlignment="1"/>
    <xf numFmtId="0" fontId="3" fillId="5" borderId="22" xfId="0" applyFont="1" applyFill="1" applyBorder="1" applyProtection="1">
      <protection locked="0"/>
    </xf>
    <xf numFmtId="2" fontId="3" fillId="5" borderId="23" xfId="0" applyNumberFormat="1" applyFont="1" applyFill="1" applyBorder="1" applyProtection="1">
      <protection locked="0"/>
    </xf>
    <xf numFmtId="164" fontId="3" fillId="0" borderId="4" xfId="0" applyNumberFormat="1" applyFont="1" applyBorder="1"/>
    <xf numFmtId="0" fontId="7" fillId="0" borderId="0" xfId="0" applyFont="1" applyBorder="1" applyAlignment="1">
      <alignment horizontal="left"/>
    </xf>
    <xf numFmtId="164" fontId="5" fillId="0" borderId="9" xfId="2" applyNumberFormat="1" applyFont="1" applyBorder="1"/>
    <xf numFmtId="0" fontId="13" fillId="0" borderId="0" xfId="0" applyFont="1" applyAlignment="1">
      <alignment horizontal="left" shrinkToFit="1"/>
    </xf>
    <xf numFmtId="0" fontId="3" fillId="0" borderId="0" xfId="0" applyFont="1" applyBorder="1"/>
    <xf numFmtId="164" fontId="5" fillId="0" borderId="0" xfId="0" applyNumberFormat="1" applyFont="1" applyBorder="1"/>
    <xf numFmtId="0" fontId="0" fillId="0" borderId="0" xfId="0" applyBorder="1" applyAlignment="1"/>
    <xf numFmtId="0" fontId="3" fillId="0" borderId="0" xfId="0" applyFont="1"/>
    <xf numFmtId="164" fontId="3" fillId="0" borderId="1" xfId="0" applyNumberFormat="1" applyFont="1" applyBorder="1"/>
    <xf numFmtId="0" fontId="3" fillId="0" borderId="10" xfId="0" applyFont="1" applyBorder="1"/>
    <xf numFmtId="164" fontId="3" fillId="5" borderId="1" xfId="3" applyNumberFormat="1" applyFont="1" applyFill="1" applyBorder="1" applyAlignment="1" applyProtection="1">
      <alignment horizontal="right"/>
      <protection locked="0"/>
    </xf>
    <xf numFmtId="164" fontId="0" fillId="0" borderId="0" xfId="0" applyNumberFormat="1"/>
    <xf numFmtId="0" fontId="3" fillId="5" borderId="1" xfId="0" applyFont="1" applyFill="1" applyBorder="1" applyAlignment="1" applyProtection="1">
      <alignment horizontal="left"/>
      <protection locked="0"/>
    </xf>
    <xf numFmtId="164" fontId="3" fillId="5" borderId="1" xfId="0" applyNumberFormat="1" applyFont="1" applyFill="1" applyBorder="1" applyAlignment="1" applyProtection="1">
      <alignment horizontal="right"/>
      <protection locked="0"/>
    </xf>
    <xf numFmtId="0" fontId="3" fillId="5" borderId="1" xfId="0" applyFont="1" applyFill="1" applyBorder="1" applyProtection="1">
      <protection locked="0"/>
    </xf>
    <xf numFmtId="164" fontId="3" fillId="5" borderId="1" xfId="0" applyNumberFormat="1" applyFont="1" applyFill="1" applyBorder="1" applyProtection="1">
      <protection locked="0"/>
    </xf>
    <xf numFmtId="164" fontId="3" fillId="5" borderId="14" xfId="3" applyNumberFormat="1" applyFont="1" applyFill="1" applyBorder="1" applyAlignment="1" applyProtection="1">
      <alignment horizontal="right"/>
      <protection locked="0"/>
    </xf>
    <xf numFmtId="164" fontId="3" fillId="5" borderId="23" xfId="3" applyNumberFormat="1" applyFont="1" applyFill="1" applyBorder="1" applyAlignment="1" applyProtection="1">
      <alignment horizontal="right"/>
      <protection locked="0"/>
    </xf>
    <xf numFmtId="0" fontId="3" fillId="5" borderId="10" xfId="0" applyFont="1" applyFill="1" applyBorder="1" applyAlignment="1" applyProtection="1">
      <alignment horizontal="left"/>
      <protection locked="0"/>
    </xf>
    <xf numFmtId="0" fontId="3" fillId="0" borderId="1" xfId="0" applyFont="1" applyBorder="1" applyAlignment="1">
      <alignment horizontal="right"/>
    </xf>
    <xf numFmtId="4" fontId="3" fillId="0" borderId="1" xfId="0" applyNumberFormat="1" applyFont="1" applyBorder="1"/>
    <xf numFmtId="0" fontId="3" fillId="0" borderId="18" xfId="0" applyFont="1" applyBorder="1" applyAlignment="1">
      <alignment horizontal="left"/>
    </xf>
    <xf numFmtId="2" fontId="3" fillId="5" borderId="16" xfId="0" applyNumberFormat="1" applyFont="1" applyFill="1" applyBorder="1" applyProtection="1">
      <protection locked="0"/>
    </xf>
    <xf numFmtId="0" fontId="3" fillId="0" borderId="20" xfId="0" applyFont="1" applyBorder="1" applyAlignment="1">
      <alignment horizontal="left"/>
    </xf>
    <xf numFmtId="2" fontId="3" fillId="0" borderId="20" xfId="0" applyNumberFormat="1" applyFont="1" applyBorder="1"/>
    <xf numFmtId="0" fontId="3" fillId="0" borderId="25" xfId="0" applyFont="1" applyBorder="1" applyAlignment="1">
      <alignment horizontal="left"/>
    </xf>
    <xf numFmtId="2" fontId="3" fillId="0" borderId="26" xfId="0" applyNumberFormat="1" applyFont="1" applyBorder="1"/>
    <xf numFmtId="164" fontId="3" fillId="0" borderId="29" xfId="3" applyNumberFormat="1" applyFont="1" applyFill="1" applyBorder="1" applyAlignment="1">
      <alignment horizontal="right"/>
    </xf>
    <xf numFmtId="164" fontId="3" fillId="0" borderId="20" xfId="3" applyNumberFormat="1" applyFont="1" applyFill="1" applyBorder="1" applyAlignment="1">
      <alignment horizontal="right"/>
    </xf>
    <xf numFmtId="164" fontId="3" fillId="0" borderId="33" xfId="3" applyNumberFormat="1" applyFont="1" applyFill="1" applyBorder="1" applyAlignment="1">
      <alignment horizontal="right"/>
    </xf>
    <xf numFmtId="0" fontId="3" fillId="9" borderId="10" xfId="0" applyFont="1" applyFill="1" applyBorder="1"/>
    <xf numFmtId="164" fontId="4" fillId="9" borderId="0" xfId="0" applyNumberFormat="1" applyFont="1" applyFill="1"/>
    <xf numFmtId="0" fontId="0" fillId="9" borderId="0" xfId="0" applyFill="1"/>
    <xf numFmtId="10" fontId="3" fillId="0" borderId="0" xfId="2" applyNumberFormat="1" applyFont="1" applyBorder="1"/>
    <xf numFmtId="0" fontId="5" fillId="9" borderId="0" xfId="0" applyFont="1" applyFill="1" applyBorder="1" applyAlignment="1"/>
    <xf numFmtId="0" fontId="20" fillId="9" borderId="0" xfId="0" applyFont="1" applyFill="1"/>
    <xf numFmtId="0" fontId="3" fillId="9" borderId="0" xfId="0" applyFont="1" applyFill="1" applyBorder="1"/>
    <xf numFmtId="0" fontId="0" fillId="9" borderId="0" xfId="0" applyFill="1" applyBorder="1"/>
    <xf numFmtId="9" fontId="0" fillId="9" borderId="0" xfId="0" applyNumberFormat="1" applyFill="1" applyBorder="1"/>
    <xf numFmtId="0" fontId="0" fillId="0" borderId="0" xfId="0" applyFont="1"/>
    <xf numFmtId="0" fontId="22" fillId="9" borderId="0" xfId="0" applyFont="1" applyFill="1"/>
    <xf numFmtId="0" fontId="0" fillId="0" borderId="0" xfId="0" applyFont="1" applyBorder="1" applyAlignment="1">
      <alignment horizontal="left"/>
    </xf>
    <xf numFmtId="2" fontId="0" fillId="0" borderId="0" xfId="0" applyNumberFormat="1" applyFont="1" applyBorder="1"/>
    <xf numFmtId="0" fontId="24" fillId="0" borderId="0" xfId="0" applyFont="1"/>
    <xf numFmtId="0" fontId="15" fillId="0" borderId="0" xfId="0" applyFont="1"/>
    <xf numFmtId="0" fontId="15" fillId="0" borderId="0" xfId="0" applyFont="1" applyBorder="1"/>
    <xf numFmtId="0" fontId="17" fillId="0" borderId="0" xfId="0" applyFont="1" applyBorder="1" applyAlignment="1">
      <alignment horizontal="right"/>
    </xf>
    <xf numFmtId="2" fontId="15" fillId="5" borderId="14" xfId="0" applyNumberFormat="1" applyFont="1" applyFill="1" applyBorder="1" applyAlignment="1" applyProtection="1">
      <alignment horizontal="right"/>
      <protection locked="0"/>
    </xf>
    <xf numFmtId="2" fontId="15" fillId="5" borderId="1" xfId="0" applyNumberFormat="1" applyFont="1" applyFill="1" applyBorder="1" applyProtection="1">
      <protection locked="0"/>
    </xf>
    <xf numFmtId="0" fontId="15" fillId="5" borderId="1" xfId="0" applyFont="1" applyFill="1" applyBorder="1" applyProtection="1">
      <protection locked="0"/>
    </xf>
    <xf numFmtId="164" fontId="15" fillId="5" borderId="1" xfId="0" applyNumberFormat="1" applyFont="1" applyFill="1" applyBorder="1" applyProtection="1">
      <protection locked="0"/>
    </xf>
    <xf numFmtId="164" fontId="15" fillId="0" borderId="1" xfId="0" applyNumberFormat="1" applyFont="1" applyBorder="1"/>
    <xf numFmtId="0" fontId="15" fillId="5" borderId="10" xfId="0" applyFont="1" applyFill="1" applyBorder="1" applyAlignment="1" applyProtection="1">
      <alignment horizontal="left"/>
      <protection locked="0"/>
    </xf>
    <xf numFmtId="2" fontId="15" fillId="5" borderId="1" xfId="0" applyNumberFormat="1" applyFont="1" applyFill="1" applyBorder="1" applyAlignment="1" applyProtection="1">
      <alignment horizontal="right"/>
      <protection locked="0"/>
    </xf>
    <xf numFmtId="0" fontId="15" fillId="5" borderId="1" xfId="0" applyFont="1" applyFill="1" applyBorder="1" applyAlignment="1" applyProtection="1">
      <alignment horizontal="left"/>
      <protection locked="0"/>
    </xf>
    <xf numFmtId="164" fontId="15" fillId="5" borderId="1" xfId="0" applyNumberFormat="1" applyFont="1" applyFill="1" applyBorder="1" applyAlignment="1" applyProtection="1">
      <alignment horizontal="right"/>
      <protection locked="0"/>
    </xf>
    <xf numFmtId="0" fontId="15" fillId="5" borderId="10" xfId="0" applyFont="1" applyFill="1" applyBorder="1" applyProtection="1">
      <protection locked="0"/>
    </xf>
    <xf numFmtId="164" fontId="17" fillId="0" borderId="0" xfId="0" applyNumberFormat="1" applyFont="1" applyBorder="1"/>
    <xf numFmtId="2" fontId="15" fillId="5" borderId="14" xfId="0" applyNumberFormat="1" applyFont="1" applyFill="1" applyBorder="1" applyProtection="1">
      <protection locked="0"/>
    </xf>
    <xf numFmtId="3" fontId="15" fillId="5" borderId="1" xfId="0" applyNumberFormat="1" applyFont="1" applyFill="1" applyBorder="1" applyProtection="1">
      <protection locked="0"/>
    </xf>
    <xf numFmtId="164" fontId="15" fillId="0" borderId="1" xfId="0" applyNumberFormat="1" applyFont="1" applyFill="1" applyBorder="1"/>
    <xf numFmtId="2" fontId="15" fillId="5" borderId="23" xfId="0" applyNumberFormat="1" applyFont="1" applyFill="1" applyBorder="1" applyProtection="1">
      <protection locked="0"/>
    </xf>
    <xf numFmtId="2" fontId="15" fillId="5" borderId="23" xfId="0" applyNumberFormat="1" applyFont="1" applyFill="1" applyBorder="1" applyAlignment="1" applyProtection="1">
      <alignment horizontal="right"/>
      <protection locked="0"/>
    </xf>
    <xf numFmtId="0" fontId="3" fillId="9" borderId="10" xfId="0" applyFont="1" applyFill="1" applyBorder="1" applyProtection="1"/>
    <xf numFmtId="0" fontId="15" fillId="9" borderId="10" xfId="0" applyFont="1" applyFill="1" applyBorder="1" applyProtection="1"/>
    <xf numFmtId="0" fontId="19" fillId="9" borderId="0" xfId="0" applyFont="1" applyFill="1" applyBorder="1" applyAlignment="1">
      <alignment horizontal="center"/>
    </xf>
    <xf numFmtId="0" fontId="23" fillId="9" borderId="0" xfId="0" applyFont="1" applyFill="1" applyBorder="1" applyAlignment="1">
      <alignment horizontal="center"/>
    </xf>
    <xf numFmtId="0" fontId="19" fillId="9" borderId="0" xfId="0" applyFont="1" applyFill="1" applyBorder="1" applyAlignment="1"/>
    <xf numFmtId="0" fontId="30" fillId="0" borderId="0" xfId="0" applyFont="1"/>
    <xf numFmtId="9" fontId="3" fillId="9" borderId="0" xfId="2" applyFont="1" applyFill="1" applyBorder="1"/>
    <xf numFmtId="164" fontId="5" fillId="9" borderId="0" xfId="0" applyNumberFormat="1" applyFont="1" applyFill="1" applyBorder="1" applyAlignment="1">
      <alignment horizontal="right"/>
    </xf>
    <xf numFmtId="0" fontId="5" fillId="9" borderId="0" xfId="0" applyFont="1" applyFill="1" applyBorder="1"/>
    <xf numFmtId="9" fontId="3" fillId="9" borderId="0" xfId="2" applyFont="1" applyFill="1" applyBorder="1" applyProtection="1">
      <protection locked="0"/>
    </xf>
    <xf numFmtId="0" fontId="5" fillId="9" borderId="0" xfId="0" applyFont="1" applyFill="1" applyBorder="1" applyAlignment="1">
      <alignment horizontal="right"/>
    </xf>
    <xf numFmtId="43" fontId="3" fillId="3" borderId="28" xfId="3" applyFont="1" applyFill="1" applyBorder="1" applyAlignment="1">
      <alignment horizontal="right"/>
    </xf>
    <xf numFmtId="0" fontId="0" fillId="0" borderId="0" xfId="0" applyAlignment="1">
      <alignment horizontal="right"/>
    </xf>
    <xf numFmtId="0" fontId="3" fillId="0" borderId="0" xfId="0" applyFont="1" applyFill="1" applyBorder="1"/>
    <xf numFmtId="0" fontId="5" fillId="9" borderId="0" xfId="0" applyFont="1" applyFill="1" applyBorder="1" applyAlignment="1">
      <alignment horizontal="center"/>
    </xf>
    <xf numFmtId="164" fontId="0" fillId="9" borderId="0" xfId="0" applyNumberFormat="1" applyFill="1" applyBorder="1"/>
    <xf numFmtId="164" fontId="3" fillId="9" borderId="0" xfId="0" applyNumberFormat="1" applyFont="1" applyFill="1" applyBorder="1"/>
    <xf numFmtId="164" fontId="4" fillId="9" borderId="0" xfId="0" applyNumberFormat="1" applyFont="1" applyFill="1" applyBorder="1"/>
    <xf numFmtId="164" fontId="0" fillId="9" borderId="0" xfId="2" applyNumberFormat="1" applyFont="1" applyFill="1" applyBorder="1"/>
    <xf numFmtId="0" fontId="7" fillId="9" borderId="0" xfId="0" applyFont="1" applyFill="1" applyBorder="1" applyAlignment="1"/>
    <xf numFmtId="0" fontId="0" fillId="0" borderId="0" xfId="0" applyBorder="1" applyAlignment="1">
      <alignment horizontal="left" vertical="top" wrapText="1"/>
    </xf>
    <xf numFmtId="9" fontId="5" fillId="0" borderId="6" xfId="2" applyFont="1" applyBorder="1"/>
    <xf numFmtId="164" fontId="5" fillId="0" borderId="6" xfId="2" applyNumberFormat="1" applyFont="1" applyBorder="1"/>
    <xf numFmtId="164" fontId="5" fillId="0" borderId="5" xfId="0" applyNumberFormat="1" applyFont="1" applyBorder="1" applyAlignment="1">
      <alignment horizontal="right"/>
    </xf>
    <xf numFmtId="164" fontId="4" fillId="0" borderId="0" xfId="0" applyNumberFormat="1" applyFont="1" applyBorder="1" applyAlignment="1">
      <alignment horizontal="right"/>
    </xf>
    <xf numFmtId="0" fontId="7" fillId="7" borderId="13" xfId="0" applyFont="1" applyFill="1" applyBorder="1" applyAlignment="1">
      <alignment horizontal="left"/>
    </xf>
    <xf numFmtId="0" fontId="5" fillId="4" borderId="18" xfId="0" applyFont="1" applyFill="1" applyBorder="1" applyAlignment="1">
      <alignment wrapText="1"/>
    </xf>
    <xf numFmtId="0" fontId="5" fillId="4" borderId="16" xfId="0" applyFont="1" applyFill="1" applyBorder="1" applyAlignment="1">
      <alignment horizontal="right" wrapText="1"/>
    </xf>
    <xf numFmtId="0" fontId="17" fillId="4" borderId="19" xfId="0" applyFont="1" applyFill="1" applyBorder="1" applyAlignment="1">
      <alignment horizontal="right" wrapText="1"/>
    </xf>
    <xf numFmtId="2" fontId="3" fillId="0" borderId="1" xfId="3" applyNumberFormat="1" applyFont="1" applyBorder="1" applyProtection="1"/>
    <xf numFmtId="9" fontId="15" fillId="0" borderId="20" xfId="0" applyNumberFormat="1" applyFont="1" applyBorder="1"/>
    <xf numFmtId="9" fontId="15" fillId="0" borderId="33" xfId="0" applyNumberFormat="1" applyFont="1" applyBorder="1"/>
    <xf numFmtId="164" fontId="3" fillId="5" borderId="23" xfId="0" applyNumberFormat="1" applyFont="1" applyFill="1" applyBorder="1" applyProtection="1">
      <protection locked="0"/>
    </xf>
    <xf numFmtId="164" fontId="3" fillId="0" borderId="1" xfId="3" applyNumberFormat="1" applyFont="1" applyBorder="1"/>
    <xf numFmtId="0" fontId="17" fillId="4" borderId="16" xfId="0" applyFont="1" applyFill="1" applyBorder="1" applyAlignment="1">
      <alignment horizontal="center" wrapText="1"/>
    </xf>
    <xf numFmtId="0" fontId="25" fillId="9" borderId="0" xfId="0" applyFont="1" applyFill="1" applyBorder="1" applyAlignment="1"/>
    <xf numFmtId="0" fontId="27" fillId="9" borderId="0" xfId="0" applyFont="1" applyFill="1" applyBorder="1" applyAlignment="1"/>
    <xf numFmtId="0" fontId="21" fillId="0" borderId="0" xfId="0" applyFont="1" applyBorder="1" applyAlignment="1">
      <alignment vertical="top" wrapText="1"/>
    </xf>
    <xf numFmtId="0" fontId="0" fillId="0" borderId="0" xfId="0" applyFont="1" applyBorder="1"/>
    <xf numFmtId="43" fontId="5" fillId="9" borderId="0" xfId="3" applyFont="1" applyFill="1" applyBorder="1"/>
    <xf numFmtId="164" fontId="5" fillId="9" borderId="0" xfId="3" applyNumberFormat="1" applyFont="1" applyFill="1" applyBorder="1"/>
    <xf numFmtId="0" fontId="0" fillId="9" borderId="0" xfId="0" applyFont="1" applyFill="1"/>
    <xf numFmtId="0" fontId="3" fillId="0" borderId="0" xfId="0" applyFont="1" applyBorder="1" applyAlignment="1">
      <alignment horizontal="left" vertical="center"/>
    </xf>
    <xf numFmtId="0" fontId="0" fillId="9" borderId="0" xfId="0" applyFill="1" applyBorder="1" applyAlignment="1">
      <alignment horizontal="left" vertical="top" wrapText="1"/>
    </xf>
    <xf numFmtId="0" fontId="15" fillId="9" borderId="0" xfId="0" applyFont="1" applyFill="1" applyBorder="1" applyAlignment="1">
      <alignment horizontal="left" vertical="center" wrapText="1"/>
    </xf>
    <xf numFmtId="0" fontId="3" fillId="9" borderId="0" xfId="0" applyFont="1" applyFill="1" applyBorder="1" applyAlignment="1">
      <alignment horizontal="center" vertical="center" wrapText="1"/>
    </xf>
    <xf numFmtId="0" fontId="10" fillId="7" borderId="24" xfId="0" applyFont="1" applyFill="1" applyBorder="1" applyAlignment="1">
      <alignment horizontal="left"/>
    </xf>
    <xf numFmtId="0" fontId="7" fillId="7" borderId="24" xfId="0" applyFont="1" applyFill="1" applyBorder="1"/>
    <xf numFmtId="0" fontId="3" fillId="0" borderId="0" xfId="0" applyFont="1" applyBorder="1" applyAlignment="1">
      <alignment vertical="top" wrapText="1"/>
    </xf>
    <xf numFmtId="164" fontId="5" fillId="0" borderId="0" xfId="3" applyNumberFormat="1" applyFont="1" applyBorder="1"/>
    <xf numFmtId="0" fontId="3" fillId="0" borderId="27" xfId="0" applyFont="1" applyFill="1" applyBorder="1" applyAlignment="1">
      <alignment horizontal="right"/>
    </xf>
    <xf numFmtId="43" fontId="3" fillId="0" borderId="21" xfId="3" applyFont="1" applyBorder="1"/>
    <xf numFmtId="0" fontId="3" fillId="0" borderId="21" xfId="0" applyFont="1" applyBorder="1"/>
    <xf numFmtId="43" fontId="3" fillId="0" borderId="21" xfId="3" applyFont="1" applyFill="1" applyBorder="1"/>
    <xf numFmtId="164" fontId="3" fillId="0" borderId="21" xfId="0" applyNumberFormat="1" applyFont="1" applyBorder="1"/>
    <xf numFmtId="164" fontId="3" fillId="0" borderId="21" xfId="3" applyNumberFormat="1" applyFont="1" applyBorder="1"/>
    <xf numFmtId="9" fontId="3" fillId="0" borderId="28" xfId="0" applyNumberFormat="1" applyFont="1" applyBorder="1"/>
    <xf numFmtId="164" fontId="5" fillId="0" borderId="0" xfId="0" applyNumberFormat="1" applyFont="1"/>
    <xf numFmtId="0" fontId="7" fillId="7" borderId="11" xfId="0" applyFont="1" applyFill="1" applyBorder="1" applyAlignment="1">
      <alignment horizontal="left"/>
    </xf>
    <xf numFmtId="0" fontId="5" fillId="9" borderId="0" xfId="0" applyFont="1" applyFill="1" applyBorder="1" applyAlignment="1">
      <alignment horizontal="right"/>
    </xf>
    <xf numFmtId="0" fontId="3" fillId="0" borderId="1" xfId="0" applyFont="1" applyBorder="1" applyAlignment="1">
      <alignment horizontal="left"/>
    </xf>
    <xf numFmtId="0" fontId="3" fillId="9" borderId="0" xfId="0" applyFont="1" applyFill="1" applyBorder="1" applyAlignment="1">
      <alignment horizontal="left"/>
    </xf>
    <xf numFmtId="164" fontId="3" fillId="9" borderId="0" xfId="2" applyNumberFormat="1" applyFont="1" applyFill="1" applyBorder="1" applyProtection="1">
      <protection locked="0"/>
    </xf>
    <xf numFmtId="2" fontId="3" fillId="9" borderId="0" xfId="0" applyNumberFormat="1" applyFont="1" applyFill="1" applyBorder="1"/>
    <xf numFmtId="0" fontId="3" fillId="0" borderId="1" xfId="0" applyFont="1" applyBorder="1"/>
    <xf numFmtId="0" fontId="5" fillId="0" borderId="0" xfId="0" applyFont="1" applyBorder="1" applyAlignment="1"/>
    <xf numFmtId="0" fontId="15" fillId="9" borderId="0" xfId="0" applyFont="1" applyFill="1" applyBorder="1"/>
    <xf numFmtId="164" fontId="15" fillId="0" borderId="0" xfId="0" applyNumberFormat="1" applyFont="1" applyBorder="1"/>
    <xf numFmtId="0" fontId="17" fillId="9" borderId="0" xfId="0" applyFont="1" applyFill="1" applyBorder="1" applyAlignment="1">
      <alignment horizontal="right"/>
    </xf>
    <xf numFmtId="0" fontId="17" fillId="9" borderId="0" xfId="0" applyFont="1" applyFill="1" applyBorder="1" applyAlignment="1">
      <alignment horizontal="center"/>
    </xf>
    <xf numFmtId="0" fontId="5" fillId="0" borderId="0" xfId="0" applyFont="1" applyFill="1" applyBorder="1" applyAlignment="1">
      <alignment horizontal="right"/>
    </xf>
    <xf numFmtId="43" fontId="5" fillId="0" borderId="0" xfId="3" applyFont="1" applyFill="1" applyBorder="1"/>
    <xf numFmtId="0" fontId="5" fillId="0" borderId="0" xfId="0" applyFont="1" applyFill="1" applyBorder="1"/>
    <xf numFmtId="164" fontId="5" fillId="0" borderId="0" xfId="3" applyNumberFormat="1" applyFont="1" applyFill="1" applyBorder="1"/>
    <xf numFmtId="0" fontId="0" fillId="0" borderId="0" xfId="0" applyFont="1" applyFill="1" applyBorder="1"/>
    <xf numFmtId="0" fontId="17" fillId="4" borderId="1" xfId="0" applyFont="1" applyFill="1" applyBorder="1" applyAlignment="1">
      <alignment horizontal="center" wrapText="1"/>
    </xf>
    <xf numFmtId="0" fontId="5" fillId="4" borderId="1" xfId="0" applyFont="1" applyFill="1" applyBorder="1" applyAlignment="1">
      <alignment horizontal="right"/>
    </xf>
    <xf numFmtId="164" fontId="5" fillId="4" borderId="1" xfId="0" applyNumberFormat="1" applyFont="1" applyFill="1" applyBorder="1" applyAlignment="1">
      <alignment horizontal="right"/>
    </xf>
    <xf numFmtId="0" fontId="5" fillId="4" borderId="10" xfId="0" applyFont="1" applyFill="1" applyBorder="1" applyAlignment="1"/>
    <xf numFmtId="0" fontId="17" fillId="4" borderId="20" xfId="0" applyFont="1" applyFill="1" applyBorder="1" applyAlignment="1">
      <alignment horizontal="right" wrapText="1"/>
    </xf>
    <xf numFmtId="0" fontId="14" fillId="0" borderId="0" xfId="0" applyFont="1" applyFill="1" applyBorder="1"/>
    <xf numFmtId="0" fontId="14" fillId="0" borderId="0" xfId="0" applyFont="1" applyFill="1" applyBorder="1" applyAlignment="1">
      <alignment horizontal="right"/>
    </xf>
    <xf numFmtId="0" fontId="17" fillId="0" borderId="0" xfId="0" applyFont="1" applyFill="1" applyBorder="1" applyAlignment="1">
      <alignment wrapText="1"/>
    </xf>
    <xf numFmtId="2" fontId="3" fillId="0" borderId="0" xfId="0" applyNumberFormat="1" applyFont="1" applyFill="1" applyBorder="1" applyProtection="1">
      <protection locked="0"/>
    </xf>
    <xf numFmtId="0" fontId="3" fillId="0" borderId="0" xfId="0" applyFont="1" applyFill="1" applyBorder="1" applyProtection="1">
      <protection locked="0"/>
    </xf>
    <xf numFmtId="164" fontId="3" fillId="0" borderId="0" xfId="0" applyNumberFormat="1" applyFont="1" applyFill="1" applyBorder="1" applyProtection="1">
      <protection locked="0"/>
    </xf>
    <xf numFmtId="164" fontId="3" fillId="0" borderId="0" xfId="0" applyNumberFormat="1" applyFont="1" applyFill="1" applyBorder="1"/>
    <xf numFmtId="2" fontId="3" fillId="0" borderId="0" xfId="0" applyNumberFormat="1" applyFont="1" applyFill="1" applyBorder="1" applyAlignment="1">
      <alignment horizontal="right"/>
    </xf>
    <xf numFmtId="0" fontId="4" fillId="0" borderId="0" xfId="0" applyFont="1" applyFill="1" applyBorder="1" applyAlignment="1"/>
    <xf numFmtId="0" fontId="4" fillId="0" borderId="0" xfId="0" applyFont="1" applyFill="1" applyBorder="1" applyAlignment="1">
      <alignment horizontal="center"/>
    </xf>
    <xf numFmtId="0" fontId="5" fillId="3" borderId="18" xfId="0" applyFont="1" applyFill="1" applyBorder="1" applyAlignment="1"/>
    <xf numFmtId="0" fontId="5" fillId="0" borderId="10" xfId="0" applyFont="1" applyFill="1" applyBorder="1" applyAlignment="1">
      <alignment horizontal="left"/>
    </xf>
    <xf numFmtId="0" fontId="14" fillId="3" borderId="10" xfId="0" applyFont="1" applyFill="1" applyBorder="1"/>
    <xf numFmtId="0" fontId="5" fillId="3" borderId="10" xfId="0" applyFont="1" applyFill="1" applyBorder="1"/>
    <xf numFmtId="0" fontId="0" fillId="0" borderId="44" xfId="0" applyFont="1" applyBorder="1" applyAlignment="1"/>
    <xf numFmtId="0" fontId="3" fillId="5" borderId="23" xfId="0" applyFont="1" applyFill="1" applyBorder="1" applyProtection="1">
      <protection locked="0"/>
    </xf>
    <xf numFmtId="164" fontId="3" fillId="0" borderId="23" xfId="0" applyNumberFormat="1" applyFont="1" applyBorder="1"/>
    <xf numFmtId="0" fontId="5" fillId="3" borderId="15" xfId="0" applyFont="1" applyFill="1" applyBorder="1"/>
    <xf numFmtId="0" fontId="0" fillId="0" borderId="39" xfId="0" applyFont="1" applyBorder="1" applyAlignment="1"/>
    <xf numFmtId="164" fontId="5" fillId="0" borderId="0" xfId="0" applyNumberFormat="1" applyFont="1" applyBorder="1" applyAlignment="1"/>
    <xf numFmtId="9" fontId="5" fillId="3" borderId="15" xfId="0" applyNumberFormat="1" applyFont="1" applyFill="1" applyBorder="1" applyAlignment="1">
      <alignment wrapText="1"/>
    </xf>
    <xf numFmtId="0" fontId="0" fillId="0" borderId="0" xfId="0" applyFont="1" applyAlignment="1">
      <alignment horizontal="center"/>
    </xf>
    <xf numFmtId="0" fontId="3" fillId="0" borderId="0" xfId="0" applyFont="1" applyBorder="1" applyAlignment="1">
      <alignment horizontal="center"/>
    </xf>
    <xf numFmtId="0" fontId="28" fillId="0" borderId="0" xfId="4" applyFont="1" applyBorder="1" applyAlignment="1" applyProtection="1"/>
    <xf numFmtId="164" fontId="15" fillId="0" borderId="23" xfId="0" applyNumberFormat="1" applyFont="1" applyBorder="1"/>
    <xf numFmtId="0" fontId="15" fillId="5" borderId="23" xfId="0" applyFont="1" applyFill="1" applyBorder="1" applyProtection="1">
      <protection locked="0"/>
    </xf>
    <xf numFmtId="164" fontId="15" fillId="5" borderId="23" xfId="0" applyNumberFormat="1" applyFont="1" applyFill="1" applyBorder="1" applyProtection="1">
      <protection locked="0"/>
    </xf>
    <xf numFmtId="0" fontId="15" fillId="9" borderId="10" xfId="0" applyFont="1" applyFill="1" applyBorder="1"/>
    <xf numFmtId="0" fontId="15" fillId="5" borderId="22" xfId="0" applyFont="1" applyFill="1" applyBorder="1" applyAlignment="1" applyProtection="1">
      <alignment horizontal="left"/>
      <protection locked="0"/>
    </xf>
    <xf numFmtId="0" fontId="15" fillId="5" borderId="23" xfId="0" applyFont="1" applyFill="1" applyBorder="1" applyAlignment="1" applyProtection="1">
      <alignment horizontal="left"/>
      <protection locked="0"/>
    </xf>
    <xf numFmtId="164" fontId="15" fillId="5" borderId="23" xfId="0" applyNumberFormat="1" applyFont="1" applyFill="1" applyBorder="1" applyAlignment="1" applyProtection="1">
      <alignment horizontal="right"/>
      <protection locked="0"/>
    </xf>
    <xf numFmtId="0" fontId="17" fillId="0" borderId="43" xfId="0" applyFont="1" applyFill="1" applyBorder="1" applyAlignment="1">
      <alignment horizontal="left"/>
    </xf>
    <xf numFmtId="0" fontId="15" fillId="0" borderId="44" xfId="0" applyFont="1" applyBorder="1" applyAlignment="1">
      <alignment horizontal="right"/>
    </xf>
    <xf numFmtId="0" fontId="15" fillId="0" borderId="44" xfId="0" applyFont="1" applyBorder="1" applyAlignment="1">
      <alignment horizontal="left"/>
    </xf>
    <xf numFmtId="164" fontId="17" fillId="0" borderId="44" xfId="0" applyNumberFormat="1" applyFont="1" applyBorder="1"/>
    <xf numFmtId="0" fontId="15" fillId="5" borderId="22" xfId="0" applyFont="1" applyFill="1" applyBorder="1" applyProtection="1">
      <protection locked="0"/>
    </xf>
    <xf numFmtId="0" fontId="15" fillId="0" borderId="44" xfId="0" applyFont="1" applyBorder="1"/>
    <xf numFmtId="164" fontId="17" fillId="0" borderId="44" xfId="0" applyNumberFormat="1" applyFont="1" applyFill="1" applyBorder="1"/>
    <xf numFmtId="0" fontId="15" fillId="0" borderId="43" xfId="0" applyFont="1" applyBorder="1"/>
    <xf numFmtId="0" fontId="15" fillId="0" borderId="44" xfId="0" applyFont="1" applyBorder="1" applyAlignment="1"/>
    <xf numFmtId="0" fontId="15" fillId="0" borderId="43" xfId="0" applyFont="1" applyBorder="1" applyAlignment="1"/>
    <xf numFmtId="0" fontId="15" fillId="0" borderId="40" xfId="0" applyFont="1" applyBorder="1" applyAlignment="1"/>
    <xf numFmtId="0" fontId="15" fillId="0" borderId="39" xfId="0" applyFont="1" applyBorder="1" applyAlignment="1"/>
    <xf numFmtId="0" fontId="34" fillId="3" borderId="47" xfId="0" applyFont="1" applyFill="1" applyBorder="1" applyAlignment="1"/>
    <xf numFmtId="0" fontId="23" fillId="4" borderId="44" xfId="0" applyFont="1" applyFill="1" applyBorder="1" applyAlignment="1"/>
    <xf numFmtId="0" fontId="32" fillId="4" borderId="36" xfId="0" applyFont="1" applyFill="1" applyBorder="1" applyAlignment="1"/>
    <xf numFmtId="164" fontId="17" fillId="0" borderId="39" xfId="0" applyNumberFormat="1" applyFont="1" applyBorder="1" applyAlignment="1"/>
    <xf numFmtId="164" fontId="17" fillId="0" borderId="44" xfId="0" applyNumberFormat="1" applyFont="1" applyBorder="1" applyAlignment="1"/>
    <xf numFmtId="164" fontId="17" fillId="0" borderId="0" xfId="0" applyNumberFormat="1" applyFont="1" applyBorder="1" applyAlignment="1">
      <alignment horizontal="right"/>
    </xf>
    <xf numFmtId="0" fontId="0" fillId="0" borderId="0" xfId="0" applyBorder="1" applyAlignment="1">
      <alignment horizontal="left" vertical="top" wrapText="1"/>
    </xf>
    <xf numFmtId="0" fontId="15" fillId="0" borderId="0" xfId="0" applyFont="1" applyBorder="1" applyAlignment="1">
      <alignment horizontal="center"/>
    </xf>
    <xf numFmtId="0" fontId="5" fillId="0" borderId="0" xfId="0" applyFont="1" applyBorder="1" applyAlignment="1">
      <alignment horizontal="right"/>
    </xf>
    <xf numFmtId="0" fontId="5" fillId="9" borderId="0" xfId="0" applyFont="1" applyFill="1" applyBorder="1" applyAlignment="1">
      <alignment horizontal="right"/>
    </xf>
    <xf numFmtId="0" fontId="15" fillId="3" borderId="1" xfId="0" applyFont="1" applyFill="1" applyBorder="1" applyAlignment="1">
      <alignment horizontal="center"/>
    </xf>
    <xf numFmtId="0" fontId="0" fillId="9" borderId="0" xfId="0" applyFont="1" applyFill="1" applyBorder="1"/>
    <xf numFmtId="0" fontId="18" fillId="9" borderId="8" xfId="0" applyFont="1" applyFill="1" applyBorder="1" applyAlignment="1" applyProtection="1">
      <alignment horizontal="left" shrinkToFit="1"/>
      <protection locked="0"/>
    </xf>
    <xf numFmtId="0" fontId="24" fillId="9" borderId="8" xfId="0" applyFont="1" applyFill="1" applyBorder="1" applyAlignment="1">
      <alignment horizontal="center"/>
    </xf>
    <xf numFmtId="0" fontId="24" fillId="9" borderId="0" xfId="0" applyFont="1" applyFill="1" applyBorder="1" applyAlignment="1">
      <alignment horizontal="center"/>
    </xf>
    <xf numFmtId="164" fontId="5" fillId="9" borderId="0" xfId="0" applyNumberFormat="1" applyFont="1" applyFill="1" applyBorder="1" applyAlignment="1">
      <alignment horizontal="center"/>
    </xf>
    <xf numFmtId="0" fontId="17" fillId="0" borderId="0" xfId="0" applyFont="1"/>
    <xf numFmtId="0" fontId="15" fillId="9" borderId="0" xfId="0" applyFont="1" applyFill="1" applyBorder="1" applyAlignment="1">
      <alignment horizontal="left" vertical="top" wrapText="1"/>
    </xf>
    <xf numFmtId="0" fontId="21" fillId="9" borderId="0" xfId="0" applyFont="1" applyFill="1" applyBorder="1" applyAlignment="1">
      <alignment vertical="top" wrapText="1"/>
    </xf>
    <xf numFmtId="0" fontId="0" fillId="9" borderId="0" xfId="0" applyFill="1" applyAlignment="1"/>
    <xf numFmtId="0" fontId="31" fillId="9" borderId="0" xfId="0" applyFont="1" applyFill="1" applyBorder="1" applyAlignment="1"/>
    <xf numFmtId="2" fontId="15" fillId="3" borderId="23" xfId="0" applyNumberFormat="1" applyFont="1" applyFill="1" applyBorder="1" applyAlignment="1" applyProtection="1">
      <alignment horizontal="center"/>
    </xf>
    <xf numFmtId="2" fontId="17" fillId="0" borderId="31" xfId="0" applyNumberFormat="1" applyFont="1" applyFill="1" applyBorder="1" applyProtection="1"/>
    <xf numFmtId="2" fontId="15" fillId="3" borderId="1" xfId="0" applyNumberFormat="1" applyFont="1" applyFill="1" applyBorder="1" applyAlignment="1" applyProtection="1">
      <alignment horizontal="center"/>
    </xf>
    <xf numFmtId="2" fontId="17" fillId="9" borderId="23" xfId="0" applyNumberFormat="1" applyFont="1" applyFill="1" applyBorder="1" applyAlignment="1">
      <alignment horizontal="right"/>
    </xf>
    <xf numFmtId="2" fontId="17" fillId="9" borderId="23" xfId="0" applyNumberFormat="1" applyFont="1" applyFill="1" applyBorder="1" applyAlignment="1" applyProtection="1">
      <alignment horizontal="right"/>
    </xf>
    <xf numFmtId="0" fontId="27" fillId="3" borderId="44" xfId="0" applyFont="1" applyFill="1" applyBorder="1" applyAlignment="1"/>
    <xf numFmtId="164" fontId="17" fillId="9" borderId="0" xfId="0" applyNumberFormat="1" applyFont="1" applyFill="1" applyBorder="1" applyProtection="1"/>
    <xf numFmtId="0" fontId="17" fillId="0" borderId="0" xfId="0" applyFont="1" applyBorder="1"/>
    <xf numFmtId="0" fontId="15" fillId="3" borderId="15" xfId="0" applyFont="1" applyFill="1" applyBorder="1"/>
    <xf numFmtId="0" fontId="15" fillId="3" borderId="10" xfId="0" applyFont="1" applyFill="1" applyBorder="1"/>
    <xf numFmtId="0" fontId="27" fillId="3" borderId="15" xfId="0" applyFont="1" applyFill="1" applyBorder="1"/>
    <xf numFmtId="0" fontId="15" fillId="3" borderId="15" xfId="0" applyFont="1" applyFill="1" applyBorder="1" applyAlignment="1"/>
    <xf numFmtId="0" fontId="15" fillId="4" borderId="16"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0" borderId="0" xfId="0" applyFont="1" applyAlignment="1">
      <alignment horizontal="center" vertical="center" wrapText="1"/>
    </xf>
    <xf numFmtId="0" fontId="6" fillId="4" borderId="18" xfId="0" applyFont="1" applyFill="1" applyBorder="1" applyAlignment="1">
      <alignment horizontal="left" vertical="center" wrapText="1"/>
    </xf>
    <xf numFmtId="0" fontId="0" fillId="4" borderId="16" xfId="0" applyFont="1" applyFill="1" applyBorder="1" applyAlignment="1">
      <alignment horizontal="center" vertical="center" wrapText="1"/>
    </xf>
    <xf numFmtId="0" fontId="0" fillId="4" borderId="14" xfId="0" applyFont="1" applyFill="1" applyBorder="1" applyAlignment="1">
      <alignment horizontal="center" vertical="center"/>
    </xf>
    <xf numFmtId="164" fontId="0" fillId="4" borderId="14" xfId="0" applyNumberFormat="1" applyFont="1" applyFill="1" applyBorder="1" applyAlignment="1">
      <alignment horizontal="center" vertical="center"/>
    </xf>
    <xf numFmtId="0" fontId="0" fillId="4" borderId="29" xfId="0" applyFont="1" applyFill="1" applyBorder="1" applyAlignment="1">
      <alignment horizontal="center" vertical="center" wrapText="1"/>
    </xf>
    <xf numFmtId="0" fontId="0" fillId="0" borderId="0" xfId="0" applyFont="1" applyAlignment="1">
      <alignment horizontal="center" vertical="center"/>
    </xf>
    <xf numFmtId="0" fontId="6" fillId="4" borderId="15" xfId="0" applyFont="1" applyFill="1" applyBorder="1" applyAlignment="1">
      <alignment horizontal="left" vertical="center"/>
    </xf>
    <xf numFmtId="2" fontId="15" fillId="5" borderId="1" xfId="3" applyNumberFormat="1" applyFont="1" applyFill="1" applyBorder="1" applyProtection="1">
      <protection locked="0"/>
    </xf>
    <xf numFmtId="2" fontId="15" fillId="0" borderId="1" xfId="3" applyNumberFormat="1" applyFont="1" applyBorder="1" applyProtection="1"/>
    <xf numFmtId="164" fontId="15" fillId="0" borderId="1" xfId="3" applyNumberFormat="1" applyFont="1" applyBorder="1"/>
    <xf numFmtId="2" fontId="15" fillId="5" borderId="23" xfId="3" applyNumberFormat="1" applyFont="1" applyFill="1" applyBorder="1" applyProtection="1">
      <protection locked="0"/>
    </xf>
    <xf numFmtId="2" fontId="15" fillId="0" borderId="23" xfId="3" applyNumberFormat="1" applyFont="1" applyBorder="1" applyProtection="1"/>
    <xf numFmtId="164" fontId="15" fillId="0" borderId="23" xfId="3" applyNumberFormat="1" applyFont="1" applyBorder="1"/>
    <xf numFmtId="43" fontId="17" fillId="0" borderId="0" xfId="3" applyFont="1" applyBorder="1"/>
    <xf numFmtId="0" fontId="17" fillId="9" borderId="8" xfId="0" applyFont="1" applyFill="1" applyBorder="1" applyAlignment="1"/>
    <xf numFmtId="164" fontId="17" fillId="0" borderId="0" xfId="3" applyNumberFormat="1" applyFont="1" applyBorder="1"/>
    <xf numFmtId="0" fontId="15" fillId="0" borderId="0" xfId="0" applyFont="1" applyProtection="1"/>
    <xf numFmtId="0" fontId="0" fillId="0" borderId="0" xfId="0" applyFont="1" applyBorder="1" applyProtection="1"/>
    <xf numFmtId="0" fontId="0" fillId="0" borderId="0" xfId="0" applyFont="1" applyProtection="1"/>
    <xf numFmtId="0" fontId="0" fillId="0" borderId="0" xfId="0" applyBorder="1" applyProtection="1"/>
    <xf numFmtId="0" fontId="0" fillId="0" borderId="0" xfId="0" applyProtection="1"/>
    <xf numFmtId="0" fontId="0" fillId="9" borderId="0" xfId="0" applyFill="1" applyBorder="1" applyProtection="1"/>
    <xf numFmtId="0" fontId="17" fillId="9" borderId="0" xfId="0" applyFont="1" applyFill="1" applyBorder="1" applyProtection="1"/>
    <xf numFmtId="0" fontId="26" fillId="9" borderId="0" xfId="0" applyFont="1" applyFill="1" applyBorder="1" applyProtection="1"/>
    <xf numFmtId="0" fontId="26" fillId="9" borderId="0" xfId="0" applyFont="1" applyFill="1" applyBorder="1" applyAlignment="1" applyProtection="1">
      <alignment horizontal="right"/>
    </xf>
    <xf numFmtId="0" fontId="17" fillId="9" borderId="0" xfId="0" applyFont="1" applyFill="1" applyBorder="1" applyAlignment="1" applyProtection="1">
      <alignment horizontal="right"/>
    </xf>
    <xf numFmtId="0" fontId="17" fillId="9" borderId="0" xfId="0" applyFont="1" applyFill="1" applyBorder="1" applyAlignment="1" applyProtection="1">
      <alignment horizontal="center"/>
    </xf>
    <xf numFmtId="0" fontId="15" fillId="9" borderId="0" xfId="0" applyFont="1" applyFill="1" applyBorder="1" applyProtection="1"/>
    <xf numFmtId="2" fontId="15" fillId="9" borderId="0" xfId="0" applyNumberFormat="1" applyFont="1" applyFill="1" applyBorder="1" applyProtection="1"/>
    <xf numFmtId="164" fontId="15" fillId="9" borderId="0" xfId="0" applyNumberFormat="1" applyFont="1" applyFill="1" applyBorder="1" applyProtection="1"/>
    <xf numFmtId="2" fontId="15" fillId="9" borderId="0" xfId="0" applyNumberFormat="1" applyFont="1" applyFill="1" applyBorder="1" applyAlignment="1" applyProtection="1">
      <alignment horizontal="right"/>
    </xf>
    <xf numFmtId="0" fontId="27" fillId="9" borderId="0" xfId="0" applyFont="1" applyFill="1" applyBorder="1" applyProtection="1"/>
    <xf numFmtId="0" fontId="27" fillId="9" borderId="0" xfId="0" applyFont="1" applyFill="1" applyBorder="1" applyAlignment="1" applyProtection="1">
      <alignment horizontal="right"/>
    </xf>
    <xf numFmtId="0" fontId="15" fillId="9" borderId="0" xfId="0" applyFont="1" applyFill="1" applyBorder="1" applyAlignment="1" applyProtection="1">
      <alignment horizontal="right"/>
    </xf>
    <xf numFmtId="0" fontId="15" fillId="9" borderId="0" xfId="0" applyFont="1" applyFill="1" applyBorder="1" applyAlignment="1" applyProtection="1">
      <alignment horizontal="center"/>
    </xf>
    <xf numFmtId="164" fontId="5" fillId="9" borderId="0" xfId="1" applyNumberFormat="1" applyFont="1" applyFill="1" applyBorder="1" applyAlignment="1">
      <alignment horizontal="right"/>
    </xf>
    <xf numFmtId="0" fontId="5" fillId="0" borderId="0" xfId="0" applyFont="1"/>
    <xf numFmtId="0" fontId="1" fillId="0" borderId="0" xfId="0" applyFont="1"/>
    <xf numFmtId="164" fontId="3" fillId="0" borderId="0" xfId="0" applyNumberFormat="1" applyFont="1" applyBorder="1"/>
    <xf numFmtId="9" fontId="5" fillId="0" borderId="7" xfId="0" applyNumberFormat="1" applyFont="1" applyBorder="1" applyAlignment="1">
      <alignment horizontal="right"/>
    </xf>
    <xf numFmtId="9" fontId="5" fillId="0" borderId="9" xfId="2" applyNumberFormat="1" applyFont="1" applyBorder="1"/>
    <xf numFmtId="164" fontId="3" fillId="0" borderId="2" xfId="0" applyNumberFormat="1" applyFont="1" applyBorder="1" applyAlignment="1">
      <alignment horizontal="right"/>
    </xf>
    <xf numFmtId="164" fontId="3" fillId="0" borderId="4" xfId="2" applyNumberFormat="1" applyFont="1" applyBorder="1"/>
    <xf numFmtId="164" fontId="3" fillId="0" borderId="5" xfId="0" applyNumberFormat="1" applyFont="1" applyBorder="1" applyAlignment="1">
      <alignment horizontal="right"/>
    </xf>
    <xf numFmtId="164" fontId="3" fillId="0" borderId="6" xfId="2" applyNumberFormat="1" applyFont="1" applyBorder="1"/>
    <xf numFmtId="9" fontId="5" fillId="0" borderId="9" xfId="0" applyNumberFormat="1" applyFont="1" applyBorder="1"/>
    <xf numFmtId="164" fontId="5" fillId="0" borderId="7" xfId="0" applyNumberFormat="1" applyFont="1" applyBorder="1" applyAlignment="1">
      <alignment horizontal="right"/>
    </xf>
    <xf numFmtId="164" fontId="3" fillId="0" borderId="9" xfId="0" applyNumberFormat="1" applyFont="1" applyBorder="1"/>
    <xf numFmtId="0" fontId="28" fillId="9" borderId="0" xfId="4" applyFont="1" applyFill="1" applyBorder="1" applyAlignment="1" applyProtection="1"/>
    <xf numFmtId="0" fontId="6" fillId="0" borderId="0" xfId="0" applyFont="1" applyBorder="1"/>
    <xf numFmtId="9" fontId="5" fillId="0" borderId="0" xfId="0" applyNumberFormat="1" applyFont="1" applyBorder="1"/>
    <xf numFmtId="9" fontId="3" fillId="0" borderId="0" xfId="0" applyNumberFormat="1" applyFont="1" applyBorder="1"/>
    <xf numFmtId="9" fontId="5" fillId="0" borderId="5" xfId="0" applyNumberFormat="1" applyFont="1" applyBorder="1" applyAlignment="1">
      <alignment horizontal="right"/>
    </xf>
    <xf numFmtId="164" fontId="3" fillId="0" borderId="6" xfId="2" applyNumberFormat="1" applyFont="1" applyBorder="1" applyAlignment="1">
      <alignment horizontal="right"/>
    </xf>
    <xf numFmtId="164" fontId="3" fillId="0" borderId="6" xfId="0" applyNumberFormat="1" applyFont="1" applyBorder="1" applyAlignment="1">
      <alignment horizontal="right"/>
    </xf>
    <xf numFmtId="164" fontId="5" fillId="0" borderId="6" xfId="0" applyNumberFormat="1" applyFont="1" applyBorder="1" applyAlignment="1">
      <alignment horizontal="right"/>
    </xf>
    <xf numFmtId="164" fontId="5" fillId="0" borderId="9" xfId="0" applyNumberFormat="1" applyFont="1" applyBorder="1" applyAlignment="1">
      <alignment horizontal="right"/>
    </xf>
    <xf numFmtId="9" fontId="5" fillId="0" borderId="6" xfId="0" applyNumberFormat="1" applyFont="1" applyBorder="1"/>
    <xf numFmtId="164" fontId="3" fillId="0" borderId="7" xfId="0" applyNumberFormat="1" applyFont="1" applyBorder="1" applyAlignment="1">
      <alignment horizontal="right"/>
    </xf>
    <xf numFmtId="164" fontId="3" fillId="0" borderId="9" xfId="0" applyNumberFormat="1" applyFont="1" applyBorder="1" applyAlignment="1">
      <alignment horizontal="right"/>
    </xf>
    <xf numFmtId="164" fontId="3" fillId="0" borderId="4" xfId="0" applyNumberFormat="1" applyFont="1" applyBorder="1" applyAlignment="1">
      <alignment horizontal="right"/>
    </xf>
    <xf numFmtId="9" fontId="5" fillId="0" borderId="9" xfId="0" applyNumberFormat="1" applyFont="1" applyBorder="1" applyAlignment="1">
      <alignment horizontal="right"/>
    </xf>
    <xf numFmtId="0" fontId="28" fillId="17" borderId="0" xfId="4" applyFont="1" applyFill="1" applyBorder="1" applyAlignment="1" applyProtection="1"/>
    <xf numFmtId="0" fontId="3" fillId="17" borderId="0" xfId="0" applyFont="1" applyFill="1" applyBorder="1"/>
    <xf numFmtId="0" fontId="3" fillId="17" borderId="0" xfId="0" applyFont="1" applyFill="1" applyBorder="1" applyProtection="1"/>
    <xf numFmtId="0" fontId="6" fillId="17" borderId="0" xfId="0" applyFont="1" applyFill="1" applyBorder="1"/>
    <xf numFmtId="9" fontId="3" fillId="17" borderId="0" xfId="0" applyNumberFormat="1" applyFont="1" applyFill="1" applyBorder="1"/>
    <xf numFmtId="164" fontId="3" fillId="17" borderId="0" xfId="0" applyNumberFormat="1" applyFont="1" applyFill="1" applyBorder="1"/>
    <xf numFmtId="164" fontId="5" fillId="17" borderId="0" xfId="0" applyNumberFormat="1" applyFont="1" applyFill="1" applyBorder="1"/>
    <xf numFmtId="9" fontId="5" fillId="17" borderId="0" xfId="0" applyNumberFormat="1" applyFont="1" applyFill="1" applyBorder="1"/>
    <xf numFmtId="0" fontId="33" fillId="17" borderId="0" xfId="0" applyFont="1" applyFill="1" applyBorder="1"/>
    <xf numFmtId="164" fontId="40" fillId="17" borderId="0" xfId="0" applyNumberFormat="1" applyFont="1" applyFill="1" applyBorder="1"/>
    <xf numFmtId="164" fontId="41" fillId="17" borderId="0" xfId="0" applyNumberFormat="1" applyFont="1" applyFill="1" applyBorder="1"/>
    <xf numFmtId="9" fontId="41" fillId="17" borderId="0" xfId="2" applyNumberFormat="1" applyFont="1" applyFill="1" applyBorder="1"/>
    <xf numFmtId="164" fontId="40" fillId="17" borderId="0" xfId="2" applyNumberFormat="1" applyFont="1" applyFill="1" applyBorder="1"/>
    <xf numFmtId="0" fontId="40" fillId="17" borderId="0" xfId="0" applyFont="1" applyFill="1" applyBorder="1"/>
    <xf numFmtId="9" fontId="5" fillId="17" borderId="0" xfId="2" applyNumberFormat="1" applyFont="1" applyFill="1" applyBorder="1"/>
    <xf numFmtId="164" fontId="3" fillId="17" borderId="0" xfId="2" applyNumberFormat="1" applyFont="1" applyFill="1" applyBorder="1"/>
    <xf numFmtId="0" fontId="5" fillId="17" borderId="0" xfId="0" applyFont="1" applyFill="1" applyBorder="1"/>
    <xf numFmtId="0" fontId="1" fillId="0" borderId="0" xfId="0" applyFont="1" applyBorder="1" applyAlignment="1">
      <alignment horizontal="left" vertical="center"/>
    </xf>
    <xf numFmtId="164" fontId="3" fillId="5" borderId="35" xfId="2" applyNumberFormat="1" applyFont="1" applyFill="1" applyBorder="1" applyProtection="1">
      <protection locked="0"/>
    </xf>
    <xf numFmtId="166" fontId="3" fillId="0" borderId="19" xfId="0" applyNumberFormat="1" applyFont="1" applyBorder="1"/>
    <xf numFmtId="0" fontId="3" fillId="0" borderId="22" xfId="0" applyFont="1" applyBorder="1" applyAlignment="1">
      <alignment horizontal="left"/>
    </xf>
    <xf numFmtId="164" fontId="3" fillId="5" borderId="48" xfId="2" applyNumberFormat="1" applyFont="1" applyFill="1" applyBorder="1" applyProtection="1">
      <protection locked="0"/>
    </xf>
    <xf numFmtId="166" fontId="3" fillId="0" borderId="33" xfId="0" applyNumberFormat="1" applyFont="1" applyBorder="1"/>
    <xf numFmtId="0" fontId="5" fillId="0" borderId="10" xfId="0" applyFont="1" applyBorder="1" applyAlignment="1">
      <alignment horizontal="right"/>
    </xf>
    <xf numFmtId="164" fontId="3" fillId="9" borderId="1" xfId="2" applyNumberFormat="1" applyFont="1" applyFill="1" applyBorder="1" applyProtection="1"/>
    <xf numFmtId="164" fontId="3" fillId="5" borderId="17" xfId="2" applyNumberFormat="1" applyFont="1" applyFill="1" applyBorder="1" applyProtection="1">
      <protection locked="0"/>
    </xf>
    <xf numFmtId="0" fontId="1" fillId="9" borderId="0" xfId="0" applyFont="1" applyFill="1"/>
    <xf numFmtId="0" fontId="1" fillId="0" borderId="12" xfId="0" applyFont="1" applyBorder="1"/>
    <xf numFmtId="164" fontId="1" fillId="17" borderId="14" xfId="0" applyNumberFormat="1" applyFont="1" applyFill="1" applyBorder="1"/>
    <xf numFmtId="164" fontId="1" fillId="16" borderId="1" xfId="0" applyNumberFormat="1" applyFont="1" applyFill="1" applyBorder="1"/>
    <xf numFmtId="164" fontId="1" fillId="17" borderId="1" xfId="0" applyNumberFormat="1" applyFont="1" applyFill="1" applyBorder="1"/>
    <xf numFmtId="9" fontId="17" fillId="16" borderId="1" xfId="0" applyNumberFormat="1" applyFont="1" applyFill="1" applyBorder="1"/>
    <xf numFmtId="9" fontId="17" fillId="17" borderId="1" xfId="0" applyNumberFormat="1" applyFont="1" applyFill="1" applyBorder="1"/>
    <xf numFmtId="164" fontId="17" fillId="0" borderId="0" xfId="0" applyNumberFormat="1" applyFont="1" applyBorder="1" applyProtection="1"/>
    <xf numFmtId="0" fontId="1" fillId="5" borderId="10" xfId="0" applyFont="1" applyFill="1" applyBorder="1" applyProtection="1">
      <protection locked="0"/>
    </xf>
    <xf numFmtId="0" fontId="1" fillId="5" borderId="1" xfId="0" applyFont="1" applyFill="1" applyBorder="1" applyProtection="1">
      <protection locked="0"/>
    </xf>
    <xf numFmtId="164" fontId="1" fillId="9" borderId="1" xfId="0" applyNumberFormat="1" applyFont="1" applyFill="1" applyBorder="1"/>
    <xf numFmtId="0" fontId="5" fillId="0" borderId="0" xfId="0" applyFont="1" applyBorder="1" applyAlignment="1">
      <alignment horizontal="right"/>
    </xf>
    <xf numFmtId="0" fontId="15" fillId="0" borderId="0" xfId="0" applyFont="1" applyBorder="1" applyAlignment="1">
      <alignment horizontal="center"/>
    </xf>
    <xf numFmtId="164" fontId="3" fillId="0" borderId="0" xfId="0" applyNumberFormat="1" applyFont="1" applyBorder="1" applyAlignment="1">
      <alignment horizontal="right"/>
    </xf>
    <xf numFmtId="164" fontId="3" fillId="0" borderId="0" xfId="2" applyNumberFormat="1" applyFont="1" applyBorder="1"/>
    <xf numFmtId="164" fontId="5" fillId="0" borderId="2" xfId="0" applyNumberFormat="1" applyFont="1" applyBorder="1" applyAlignment="1">
      <alignment horizontal="right"/>
    </xf>
    <xf numFmtId="164" fontId="3" fillId="0" borderId="9" xfId="2" applyNumberFormat="1" applyFont="1" applyBorder="1"/>
    <xf numFmtId="164" fontId="5" fillId="0" borderId="4" xfId="0" quotePrefix="1" applyNumberFormat="1" applyFont="1" applyBorder="1"/>
    <xf numFmtId="164" fontId="5" fillId="0" borderId="4" xfId="0" applyNumberFormat="1" applyFont="1" applyBorder="1"/>
    <xf numFmtId="9" fontId="3" fillId="0" borderId="6" xfId="2" applyFont="1" applyBorder="1" applyAlignment="1">
      <alignment horizontal="right"/>
    </xf>
    <xf numFmtId="0" fontId="3" fillId="0" borderId="5" xfId="0" applyFont="1" applyBorder="1" applyAlignment="1">
      <alignment horizontal="right"/>
    </xf>
    <xf numFmtId="0" fontId="3" fillId="0" borderId="2" xfId="0" applyFont="1" applyBorder="1" applyAlignment="1">
      <alignment horizontal="right"/>
    </xf>
    <xf numFmtId="9" fontId="3" fillId="0" borderId="0" xfId="2" applyFont="1" applyBorder="1"/>
    <xf numFmtId="0" fontId="3" fillId="9" borderId="0" xfId="0" applyFont="1" applyFill="1" applyBorder="1" applyAlignment="1">
      <alignment horizontal="right"/>
    </xf>
    <xf numFmtId="0" fontId="15" fillId="9" borderId="0" xfId="0" applyFont="1" applyFill="1" applyBorder="1" applyAlignment="1">
      <alignment horizontal="center"/>
    </xf>
    <xf numFmtId="164" fontId="15" fillId="9" borderId="0" xfId="0" applyNumberFormat="1" applyFont="1" applyFill="1" applyBorder="1"/>
    <xf numFmtId="0" fontId="44" fillId="6" borderId="36" xfId="0" applyFont="1" applyFill="1" applyBorder="1"/>
    <xf numFmtId="0" fontId="44" fillId="6" borderId="44" xfId="0" applyFont="1" applyFill="1" applyBorder="1"/>
    <xf numFmtId="0" fontId="17" fillId="3" borderId="36" xfId="0" applyFont="1" applyFill="1" applyBorder="1"/>
    <xf numFmtId="0" fontId="1" fillId="3" borderId="44" xfId="0" applyFont="1" applyFill="1" applyBorder="1"/>
    <xf numFmtId="0" fontId="17" fillId="11" borderId="36" xfId="0" applyFont="1" applyFill="1" applyBorder="1"/>
    <xf numFmtId="0" fontId="1" fillId="11" borderId="44" xfId="0" applyFont="1" applyFill="1" applyBorder="1"/>
    <xf numFmtId="7" fontId="1" fillId="9" borderId="14" xfId="0" applyNumberFormat="1" applyFont="1" applyFill="1" applyBorder="1"/>
    <xf numFmtId="9" fontId="17" fillId="9" borderId="1" xfId="0" applyNumberFormat="1" applyFont="1" applyFill="1" applyBorder="1"/>
    <xf numFmtId="164" fontId="1" fillId="16" borderId="14" xfId="0" applyNumberFormat="1" applyFont="1" applyFill="1" applyBorder="1"/>
    <xf numFmtId="0" fontId="1" fillId="0" borderId="0" xfId="0" applyFont="1" applyBorder="1"/>
    <xf numFmtId="164" fontId="17" fillId="9" borderId="0" xfId="0" applyNumberFormat="1" applyFont="1" applyFill="1" applyBorder="1"/>
    <xf numFmtId="0" fontId="1" fillId="9" borderId="0" xfId="0" applyFont="1" applyFill="1" applyBorder="1"/>
    <xf numFmtId="0" fontId="17" fillId="9" borderId="0" xfId="0" applyFont="1" applyFill="1" applyBorder="1"/>
    <xf numFmtId="0" fontId="17" fillId="0" borderId="51" xfId="0" applyFont="1" applyBorder="1"/>
    <xf numFmtId="164" fontId="17" fillId="0" borderId="0" xfId="0" applyNumberFormat="1" applyFont="1" applyBorder="1" applyAlignment="1">
      <alignment horizontal="left"/>
    </xf>
    <xf numFmtId="0" fontId="1" fillId="0" borderId="51" xfId="0" applyFont="1" applyBorder="1"/>
    <xf numFmtId="0" fontId="1" fillId="0" borderId="51" xfId="0" applyFont="1" applyBorder="1" applyAlignment="1">
      <alignment horizontal="left"/>
    </xf>
    <xf numFmtId="0" fontId="1" fillId="0" borderId="0" xfId="0" applyFont="1" applyBorder="1" applyAlignment="1">
      <alignment horizontal="left" wrapText="1"/>
    </xf>
    <xf numFmtId="0" fontId="1" fillId="0" borderId="0" xfId="0" applyFont="1" applyBorder="1" applyAlignment="1">
      <alignment vertical="center" wrapText="1"/>
    </xf>
    <xf numFmtId="0" fontId="1" fillId="0" borderId="38" xfId="0" applyFont="1" applyBorder="1" applyAlignment="1">
      <alignment horizontal="left"/>
    </xf>
    <xf numFmtId="0" fontId="1" fillId="0" borderId="50" xfId="0" applyFont="1" applyBorder="1" applyAlignment="1">
      <alignment horizontal="left" wrapText="1"/>
    </xf>
    <xf numFmtId="0" fontId="1" fillId="0" borderId="50" xfId="0" applyFont="1" applyBorder="1" applyAlignment="1">
      <alignment vertical="center" wrapText="1"/>
    </xf>
    <xf numFmtId="0" fontId="1" fillId="20" borderId="10" xfId="0" applyFont="1" applyFill="1" applyBorder="1" applyAlignment="1">
      <alignment horizontal="left"/>
    </xf>
    <xf numFmtId="0" fontId="1" fillId="0" borderId="10" xfId="0" applyFont="1" applyBorder="1"/>
    <xf numFmtId="0" fontId="1" fillId="9" borderId="14" xfId="0" applyNumberFormat="1" applyFont="1" applyFill="1" applyBorder="1" applyAlignment="1" applyProtection="1">
      <alignment horizontal="center"/>
    </xf>
    <xf numFmtId="0" fontId="17" fillId="9" borderId="0" xfId="0" applyFont="1" applyFill="1"/>
    <xf numFmtId="0" fontId="1" fillId="0" borderId="11" xfId="0" applyFont="1" applyBorder="1"/>
    <xf numFmtId="0" fontId="1" fillId="9" borderId="21" xfId="0" applyNumberFormat="1" applyFont="1" applyFill="1" applyBorder="1"/>
    <xf numFmtId="168" fontId="31" fillId="9" borderId="1" xfId="0" applyNumberFormat="1" applyFont="1" applyFill="1" applyBorder="1"/>
    <xf numFmtId="168" fontId="31" fillId="16" borderId="1" xfId="0" applyNumberFormat="1" applyFont="1" applyFill="1" applyBorder="1"/>
    <xf numFmtId="168" fontId="31" fillId="17" borderId="20" xfId="0" applyNumberFormat="1" applyFont="1" applyFill="1" applyBorder="1"/>
    <xf numFmtId="8" fontId="1" fillId="20" borderId="1" xfId="0" applyNumberFormat="1" applyFont="1" applyFill="1" applyBorder="1" applyProtection="1"/>
    <xf numFmtId="8" fontId="1" fillId="20" borderId="1" xfId="0" applyNumberFormat="1" applyFont="1" applyFill="1" applyBorder="1"/>
    <xf numFmtId="8" fontId="1" fillId="20" borderId="20" xfId="0" applyNumberFormat="1" applyFont="1" applyFill="1" applyBorder="1"/>
    <xf numFmtId="164" fontId="1" fillId="9" borderId="4" xfId="0" applyNumberFormat="1" applyFont="1" applyFill="1" applyBorder="1" applyAlignment="1"/>
    <xf numFmtId="164" fontId="1" fillId="9" borderId="6" xfId="0" applyNumberFormat="1" applyFont="1" applyFill="1" applyBorder="1" applyAlignment="1"/>
    <xf numFmtId="0" fontId="1" fillId="9" borderId="5" xfId="0" applyFont="1" applyFill="1" applyBorder="1" applyAlignment="1">
      <alignment horizontal="left"/>
    </xf>
    <xf numFmtId="0" fontId="1" fillId="20" borderId="40" xfId="0" applyFont="1" applyFill="1" applyBorder="1" applyAlignment="1">
      <alignment horizontal="left"/>
    </xf>
    <xf numFmtId="0" fontId="1" fillId="20" borderId="39" xfId="0" applyFont="1" applyFill="1" applyBorder="1"/>
    <xf numFmtId="164" fontId="1" fillId="20" borderId="34" xfId="0" applyNumberFormat="1" applyFont="1" applyFill="1" applyBorder="1" applyAlignment="1"/>
    <xf numFmtId="0" fontId="17" fillId="12" borderId="36" xfId="0" applyFont="1" applyFill="1" applyBorder="1"/>
    <xf numFmtId="0" fontId="1" fillId="12" borderId="44" xfId="0" applyFont="1" applyFill="1" applyBorder="1"/>
    <xf numFmtId="0" fontId="1" fillId="9" borderId="8" xfId="0" applyFont="1" applyFill="1" applyBorder="1" applyAlignment="1">
      <alignment horizontal="left" vertical="top" wrapText="1"/>
    </xf>
    <xf numFmtId="0" fontId="35" fillId="9" borderId="0" xfId="0" applyFont="1" applyFill="1" applyBorder="1" applyAlignment="1" applyProtection="1">
      <alignment horizontal="left" vertical="center"/>
    </xf>
    <xf numFmtId="0" fontId="3" fillId="0" borderId="0" xfId="0" applyFont="1" applyProtection="1"/>
    <xf numFmtId="0" fontId="3" fillId="9" borderId="0" xfId="0" applyFont="1" applyFill="1" applyBorder="1" applyAlignment="1" applyProtection="1"/>
    <xf numFmtId="164" fontId="3" fillId="9" borderId="0" xfId="0" applyNumberFormat="1" applyFont="1" applyFill="1" applyBorder="1" applyAlignment="1" applyProtection="1"/>
    <xf numFmtId="164" fontId="3" fillId="0" borderId="0" xfId="0" applyNumberFormat="1" applyFont="1" applyProtection="1"/>
    <xf numFmtId="166" fontId="3" fillId="0" borderId="0" xfId="0" applyNumberFormat="1" applyFont="1" applyProtection="1"/>
    <xf numFmtId="0" fontId="3" fillId="0" borderId="50" xfId="0" applyFont="1" applyBorder="1" applyProtection="1"/>
    <xf numFmtId="0" fontId="3" fillId="0" borderId="0" xfId="0" applyFont="1" applyAlignment="1" applyProtection="1">
      <alignment horizontal="right"/>
    </xf>
    <xf numFmtId="0" fontId="5" fillId="9" borderId="0" xfId="0" applyFont="1" applyFill="1" applyBorder="1" applyAlignment="1" applyProtection="1">
      <alignment horizontal="right"/>
    </xf>
    <xf numFmtId="164" fontId="5" fillId="9" borderId="0" xfId="0" applyNumberFormat="1" applyFont="1" applyFill="1" applyBorder="1" applyAlignment="1" applyProtection="1"/>
    <xf numFmtId="0" fontId="5" fillId="9" borderId="0" xfId="0" applyFont="1" applyFill="1" applyBorder="1" applyAlignment="1" applyProtection="1"/>
    <xf numFmtId="0" fontId="3" fillId="9" borderId="0" xfId="0" applyFont="1" applyFill="1" applyAlignment="1" applyProtection="1">
      <alignment horizontal="center"/>
    </xf>
    <xf numFmtId="0" fontId="34" fillId="9" borderId="8" xfId="0" applyFont="1" applyFill="1" applyBorder="1" applyAlignment="1" applyProtection="1">
      <alignment horizontal="left" vertical="center"/>
    </xf>
    <xf numFmtId="0" fontId="3" fillId="9" borderId="8" xfId="0" applyFont="1" applyFill="1" applyBorder="1" applyAlignment="1" applyProtection="1">
      <alignment horizontal="center" wrapText="1"/>
    </xf>
    <xf numFmtId="0" fontId="46" fillId="9" borderId="0" xfId="0" applyFont="1" applyFill="1" applyProtection="1"/>
    <xf numFmtId="0" fontId="46" fillId="9" borderId="49" xfId="0" applyFont="1" applyFill="1" applyBorder="1" applyProtection="1"/>
    <xf numFmtId="164" fontId="43" fillId="9" borderId="49" xfId="0" applyNumberFormat="1" applyFont="1" applyFill="1" applyBorder="1" applyProtection="1"/>
    <xf numFmtId="166" fontId="43" fillId="9" borderId="49" xfId="0" applyNumberFormat="1" applyFont="1" applyFill="1" applyBorder="1" applyAlignment="1" applyProtection="1">
      <alignment horizontal="center"/>
    </xf>
    <xf numFmtId="164" fontId="46" fillId="9" borderId="49" xfId="0" applyNumberFormat="1" applyFont="1" applyFill="1" applyBorder="1" applyProtection="1"/>
    <xf numFmtId="0" fontId="4" fillId="9" borderId="0" xfId="0" applyFont="1" applyFill="1" applyProtection="1"/>
    <xf numFmtId="0" fontId="4" fillId="9" borderId="44" xfId="0" applyFont="1" applyFill="1" applyBorder="1" applyProtection="1"/>
    <xf numFmtId="164" fontId="6" fillId="9" borderId="44" xfId="0" applyNumberFormat="1" applyFont="1" applyFill="1" applyBorder="1" applyProtection="1"/>
    <xf numFmtId="166" fontId="6" fillId="9" borderId="44" xfId="0" applyNumberFormat="1" applyFont="1" applyFill="1" applyBorder="1" applyAlignment="1" applyProtection="1">
      <alignment horizontal="center"/>
    </xf>
    <xf numFmtId="164" fontId="4" fillId="9" borderId="44" xfId="0" applyNumberFormat="1" applyFont="1" applyFill="1" applyBorder="1" applyProtection="1"/>
    <xf numFmtId="0" fontId="46" fillId="9" borderId="44" xfId="0" applyFont="1" applyFill="1" applyBorder="1" applyProtection="1"/>
    <xf numFmtId="0" fontId="46" fillId="9" borderId="39" xfId="0" applyFont="1" applyFill="1" applyBorder="1" applyProtection="1"/>
    <xf numFmtId="164" fontId="6" fillId="9" borderId="39" xfId="0" applyNumberFormat="1" applyFont="1" applyFill="1" applyBorder="1" applyProtection="1"/>
    <xf numFmtId="166" fontId="6" fillId="9" borderId="39" xfId="0" applyNumberFormat="1" applyFont="1" applyFill="1" applyBorder="1" applyAlignment="1" applyProtection="1">
      <alignment horizontal="center"/>
    </xf>
    <xf numFmtId="164" fontId="4" fillId="9" borderId="39" xfId="0" applyNumberFormat="1" applyFont="1" applyFill="1" applyBorder="1" applyProtection="1"/>
    <xf numFmtId="0" fontId="46" fillId="9" borderId="0" xfId="0" applyFont="1" applyFill="1" applyBorder="1" applyProtection="1"/>
    <xf numFmtId="164" fontId="4" fillId="9" borderId="0" xfId="0" applyNumberFormat="1" applyFont="1" applyFill="1" applyBorder="1" applyProtection="1"/>
    <xf numFmtId="166" fontId="4" fillId="9" borderId="0" xfId="0" applyNumberFormat="1" applyFont="1" applyFill="1" applyBorder="1" applyAlignment="1" applyProtection="1">
      <alignment horizontal="center"/>
    </xf>
    <xf numFmtId="0" fontId="6" fillId="9" borderId="0" xfId="0" applyFont="1" applyFill="1" applyBorder="1" applyProtection="1"/>
    <xf numFmtId="0" fontId="6" fillId="9" borderId="0" xfId="0" applyFont="1" applyFill="1" applyProtection="1"/>
    <xf numFmtId="0" fontId="1" fillId="5" borderId="21" xfId="0" applyNumberFormat="1" applyFont="1" applyFill="1" applyBorder="1" applyProtection="1">
      <protection locked="0"/>
    </xf>
    <xf numFmtId="0" fontId="1" fillId="5" borderId="28" xfId="0" applyNumberFormat="1" applyFont="1" applyFill="1" applyBorder="1" applyProtection="1">
      <protection locked="0"/>
    </xf>
    <xf numFmtId="0" fontId="1" fillId="9" borderId="0" xfId="0" applyFont="1" applyFill="1" applyBorder="1" applyAlignment="1">
      <alignment wrapText="1"/>
    </xf>
    <xf numFmtId="0" fontId="17" fillId="10" borderId="36" xfId="0" applyFont="1" applyFill="1" applyBorder="1"/>
    <xf numFmtId="0" fontId="1" fillId="10" borderId="44" xfId="0" applyFont="1" applyFill="1" applyBorder="1"/>
    <xf numFmtId="0" fontId="17" fillId="18" borderId="36" xfId="0" applyFont="1" applyFill="1" applyBorder="1"/>
    <xf numFmtId="0" fontId="1" fillId="18" borderId="44" xfId="0" applyFont="1" applyFill="1" applyBorder="1"/>
    <xf numFmtId="0" fontId="25" fillId="13" borderId="36" xfId="0" applyFont="1" applyFill="1" applyBorder="1"/>
    <xf numFmtId="0" fontId="31" fillId="13" borderId="44" xfId="0" applyFont="1" applyFill="1" applyBorder="1"/>
    <xf numFmtId="0" fontId="1" fillId="14" borderId="44" xfId="0" applyFont="1" applyFill="1" applyBorder="1"/>
    <xf numFmtId="0" fontId="3" fillId="9" borderId="15" xfId="0" applyFont="1" applyFill="1" applyBorder="1" applyAlignment="1" applyProtection="1">
      <alignment horizontal="right"/>
    </xf>
    <xf numFmtId="0" fontId="1" fillId="0" borderId="22" xfId="0" applyFont="1" applyBorder="1"/>
    <xf numFmtId="168" fontId="31" fillId="9" borderId="23" xfId="0" applyNumberFormat="1" applyFont="1" applyFill="1" applyBorder="1"/>
    <xf numFmtId="168" fontId="31" fillId="16" borderId="23" xfId="0" applyNumberFormat="1" applyFont="1" applyFill="1" applyBorder="1"/>
    <xf numFmtId="168" fontId="31" fillId="17" borderId="33" xfId="0" applyNumberFormat="1" applyFont="1" applyFill="1" applyBorder="1"/>
    <xf numFmtId="0" fontId="44" fillId="15" borderId="36" xfId="0" applyFont="1" applyFill="1" applyBorder="1"/>
    <xf numFmtId="0" fontId="45" fillId="15" borderId="44" xfId="0" applyFont="1" applyFill="1" applyBorder="1"/>
    <xf numFmtId="0" fontId="25" fillId="14" borderId="36" xfId="0" applyFont="1" applyFill="1" applyBorder="1"/>
    <xf numFmtId="0" fontId="44" fillId="19" borderId="36" xfId="0" applyFont="1" applyFill="1" applyBorder="1"/>
    <xf numFmtId="0" fontId="45" fillId="19" borderId="44" xfId="0" applyFont="1" applyFill="1" applyBorder="1"/>
    <xf numFmtId="167" fontId="17" fillId="0" borderId="0" xfId="0" applyNumberFormat="1" applyFont="1" applyBorder="1" applyAlignment="1">
      <alignment horizontal="left"/>
    </xf>
    <xf numFmtId="167" fontId="1" fillId="5" borderId="21" xfId="0" applyNumberFormat="1" applyFont="1" applyFill="1" applyBorder="1" applyProtection="1">
      <protection locked="0"/>
    </xf>
    <xf numFmtId="167" fontId="1" fillId="9" borderId="21" xfId="0" applyNumberFormat="1" applyFont="1" applyFill="1" applyBorder="1"/>
    <xf numFmtId="167" fontId="1" fillId="5" borderId="28" xfId="0" applyNumberFormat="1" applyFont="1" applyFill="1" applyBorder="1" applyProtection="1">
      <protection locked="0"/>
    </xf>
    <xf numFmtId="0" fontId="5" fillId="0" borderId="0" xfId="0" applyFont="1" applyBorder="1" applyAlignment="1">
      <alignment horizontal="right"/>
    </xf>
    <xf numFmtId="0" fontId="3" fillId="0" borderId="1" xfId="0" applyFont="1" applyFill="1" applyBorder="1" applyAlignment="1">
      <alignment horizontal="left"/>
    </xf>
    <xf numFmtId="0" fontId="3" fillId="9" borderId="1" xfId="0" applyFont="1" applyFill="1" applyBorder="1" applyAlignment="1">
      <alignment horizontal="left"/>
    </xf>
    <xf numFmtId="43" fontId="3" fillId="3" borderId="21" xfId="3" applyFont="1" applyFill="1" applyBorder="1" applyAlignment="1">
      <alignment horizontal="right"/>
    </xf>
    <xf numFmtId="0" fontId="3" fillId="5" borderId="1" xfId="0" applyFont="1" applyFill="1" applyBorder="1" applyAlignment="1" applyProtection="1">
      <protection locked="0"/>
    </xf>
    <xf numFmtId="0" fontId="37" fillId="0" borderId="0" xfId="0" applyFont="1" applyBorder="1" applyAlignment="1"/>
    <xf numFmtId="0" fontId="6" fillId="0" borderId="0" xfId="0" applyFont="1" applyBorder="1" applyAlignment="1"/>
    <xf numFmtId="0" fontId="34" fillId="0" borderId="36" xfId="0" applyFont="1" applyBorder="1" applyAlignment="1"/>
    <xf numFmtId="0" fontId="34" fillId="0" borderId="44" xfId="0" applyFont="1" applyBorder="1" applyAlignment="1"/>
    <xf numFmtId="0" fontId="34" fillId="0" borderId="41" xfId="0" applyFont="1" applyBorder="1" applyAlignment="1"/>
    <xf numFmtId="164" fontId="49" fillId="0" borderId="1" xfId="0" applyNumberFormat="1" applyFont="1" applyBorder="1"/>
    <xf numFmtId="0" fontId="1" fillId="0" borderId="44" xfId="0" applyFont="1" applyBorder="1"/>
    <xf numFmtId="0" fontId="1" fillId="0" borderId="0" xfId="0" applyFont="1" applyBorder="1" applyAlignment="1"/>
    <xf numFmtId="164" fontId="17" fillId="0" borderId="0" xfId="0" applyNumberFormat="1" applyFont="1"/>
    <xf numFmtId="0" fontId="1" fillId="0" borderId="2" xfId="0" applyFont="1" applyBorder="1"/>
    <xf numFmtId="0" fontId="1" fillId="0" borderId="43" xfId="0" applyFont="1" applyBorder="1"/>
    <xf numFmtId="0" fontId="1" fillId="0" borderId="47" xfId="0" applyFont="1" applyBorder="1"/>
    <xf numFmtId="0" fontId="1" fillId="9" borderId="40" xfId="0" applyFont="1" applyFill="1" applyBorder="1" applyAlignment="1">
      <alignment horizontal="left"/>
    </xf>
    <xf numFmtId="0" fontId="1" fillId="0" borderId="8" xfId="0" applyFont="1" applyBorder="1"/>
    <xf numFmtId="164" fontId="1" fillId="5" borderId="20" xfId="3" applyNumberFormat="1" applyFont="1" applyFill="1" applyBorder="1" applyProtection="1">
      <protection locked="0"/>
    </xf>
    <xf numFmtId="0" fontId="1" fillId="0" borderId="10" xfId="0" applyFont="1" applyBorder="1" applyAlignment="1"/>
    <xf numFmtId="0" fontId="49" fillId="0" borderId="10" xfId="0" applyFont="1" applyBorder="1" applyAlignment="1"/>
    <xf numFmtId="0" fontId="1" fillId="0" borderId="5" xfId="0" applyFont="1" applyBorder="1"/>
    <xf numFmtId="0" fontId="1" fillId="9" borderId="25" xfId="0" applyFont="1" applyFill="1" applyBorder="1" applyAlignment="1">
      <alignment horizontal="left"/>
    </xf>
    <xf numFmtId="8" fontId="1" fillId="9" borderId="26" xfId="1" applyNumberFormat="1" applyFont="1" applyFill="1" applyBorder="1" applyProtection="1"/>
    <xf numFmtId="0" fontId="1" fillId="0" borderId="6" xfId="0" applyFont="1" applyBorder="1"/>
    <xf numFmtId="8" fontId="1" fillId="9" borderId="26" xfId="3" applyNumberFormat="1" applyFont="1" applyFill="1" applyBorder="1" applyProtection="1"/>
    <xf numFmtId="164" fontId="1" fillId="0" borderId="6" xfId="0" applyNumberFormat="1" applyFont="1" applyBorder="1"/>
    <xf numFmtId="2" fontId="1" fillId="9" borderId="14" xfId="0" applyNumberFormat="1" applyFont="1" applyFill="1" applyBorder="1" applyAlignment="1" applyProtection="1">
      <alignment horizontal="right"/>
    </xf>
    <xf numFmtId="0" fontId="1" fillId="0" borderId="0" xfId="0" applyFont="1" applyFill="1" applyBorder="1" applyAlignment="1">
      <alignment horizontal="right"/>
    </xf>
    <xf numFmtId="0" fontId="1" fillId="0" borderId="1" xfId="0" applyFont="1" applyBorder="1" applyAlignment="1">
      <alignment horizontal="left"/>
    </xf>
    <xf numFmtId="0" fontId="3" fillId="0" borderId="2" xfId="0" applyFont="1" applyBorder="1" applyAlignment="1">
      <alignment horizontal="right"/>
    </xf>
    <xf numFmtId="0" fontId="3" fillId="0" borderId="5" xfId="0" applyFont="1" applyBorder="1" applyAlignment="1">
      <alignment horizontal="right"/>
    </xf>
    <xf numFmtId="0" fontId="5" fillId="0" borderId="0" xfId="0" applyFont="1" applyBorder="1" applyAlignment="1">
      <alignment horizontal="right"/>
    </xf>
    <xf numFmtId="0" fontId="6" fillId="9" borderId="0" xfId="0" applyFont="1" applyFill="1" applyBorder="1" applyAlignment="1">
      <alignment horizontal="left"/>
    </xf>
    <xf numFmtId="0" fontId="13" fillId="0" borderId="0" xfId="0" applyFont="1" applyAlignment="1"/>
    <xf numFmtId="0" fontId="3" fillId="3" borderId="27" xfId="0" applyFont="1" applyFill="1" applyBorder="1" applyAlignment="1"/>
    <xf numFmtId="0" fontId="3" fillId="0" borderId="15" xfId="0" applyFont="1" applyFill="1" applyBorder="1" applyAlignment="1"/>
    <xf numFmtId="0" fontId="3" fillId="0" borderId="10" xfId="0" applyFont="1" applyFill="1" applyBorder="1" applyAlignment="1"/>
    <xf numFmtId="0" fontId="3" fillId="5" borderId="22" xfId="0" applyFont="1" applyFill="1" applyBorder="1" applyAlignment="1" applyProtection="1">
      <protection locked="0"/>
    </xf>
    <xf numFmtId="0" fontId="32" fillId="5" borderId="15" xfId="0" applyFont="1" applyFill="1" applyBorder="1" applyAlignment="1" applyProtection="1">
      <protection locked="0"/>
    </xf>
    <xf numFmtId="0" fontId="32" fillId="5" borderId="10" xfId="0" applyFont="1" applyFill="1" applyBorder="1" applyAlignment="1" applyProtection="1">
      <protection locked="0"/>
    </xf>
    <xf numFmtId="0" fontId="32" fillId="5" borderId="22" xfId="0" applyFont="1" applyFill="1" applyBorder="1" applyAlignment="1" applyProtection="1">
      <protection locked="0"/>
    </xf>
    <xf numFmtId="0" fontId="3" fillId="5" borderId="10" xfId="0" applyFont="1" applyFill="1" applyBorder="1" applyAlignment="1" applyProtection="1">
      <protection locked="0"/>
    </xf>
    <xf numFmtId="0" fontId="3" fillId="0" borderId="22" xfId="0" applyFont="1" applyFill="1" applyBorder="1" applyAlignment="1"/>
    <xf numFmtId="0" fontId="5" fillId="0" borderId="27" xfId="0" applyFont="1" applyBorder="1" applyAlignment="1"/>
    <xf numFmtId="164" fontId="5" fillId="0" borderId="21" xfId="0" applyNumberFormat="1" applyFont="1" applyBorder="1"/>
    <xf numFmtId="164" fontId="5" fillId="0" borderId="13" xfId="0" applyNumberFormat="1" applyFont="1" applyBorder="1" applyAlignment="1">
      <alignment horizontal="right"/>
    </xf>
    <xf numFmtId="0" fontId="0" fillId="0" borderId="0" xfId="0" applyFont="1" applyAlignment="1"/>
    <xf numFmtId="0" fontId="3" fillId="4" borderId="27" xfId="0" applyFont="1" applyFill="1" applyBorder="1" applyAlignment="1">
      <alignment horizontal="right"/>
    </xf>
    <xf numFmtId="164" fontId="3" fillId="4" borderId="21" xfId="3" applyNumberFormat="1" applyFont="1" applyFill="1" applyBorder="1" applyAlignment="1">
      <alignment horizontal="right"/>
    </xf>
    <xf numFmtId="164" fontId="3" fillId="4" borderId="28" xfId="3" applyNumberFormat="1" applyFont="1" applyFill="1" applyBorder="1" applyAlignment="1">
      <alignment horizontal="right"/>
    </xf>
    <xf numFmtId="0" fontId="32" fillId="12" borderId="27" xfId="0" applyFont="1" applyFill="1" applyBorder="1" applyAlignment="1">
      <alignment horizontal="right"/>
    </xf>
    <xf numFmtId="164" fontId="32" fillId="12" borderId="21" xfId="3" applyNumberFormat="1" applyFont="1" applyFill="1" applyBorder="1" applyAlignment="1">
      <alignment horizontal="right"/>
    </xf>
    <xf numFmtId="164" fontId="32" fillId="12" borderId="28" xfId="3" applyNumberFormat="1" applyFont="1" applyFill="1" applyBorder="1" applyAlignment="1">
      <alignment horizontal="right"/>
    </xf>
    <xf numFmtId="0" fontId="34" fillId="9" borderId="0" xfId="0" applyFont="1" applyFill="1" applyBorder="1" applyAlignment="1">
      <alignment horizontal="center"/>
    </xf>
    <xf numFmtId="9" fontId="5" fillId="0" borderId="0" xfId="0" applyNumberFormat="1" applyFont="1" applyBorder="1" applyAlignment="1">
      <alignment horizontal="right"/>
    </xf>
    <xf numFmtId="164" fontId="5" fillId="0" borderId="0" xfId="0" applyNumberFormat="1" applyFont="1" applyBorder="1" applyAlignment="1">
      <alignment horizontal="right"/>
    </xf>
    <xf numFmtId="0" fontId="3" fillId="9" borderId="0" xfId="0" applyFont="1" applyFill="1" applyBorder="1" applyAlignment="1">
      <alignment horizontal="left" indent="1"/>
    </xf>
    <xf numFmtId="0" fontId="21" fillId="0" borderId="0" xfId="0" applyFont="1"/>
    <xf numFmtId="0" fontId="17" fillId="0" borderId="0" xfId="0" applyFont="1" applyAlignment="1">
      <alignment horizontal="right"/>
    </xf>
    <xf numFmtId="0" fontId="5" fillId="9" borderId="0" xfId="0" applyFont="1" applyFill="1" applyBorder="1" applyAlignment="1" applyProtection="1">
      <alignment horizontal="center"/>
    </xf>
    <xf numFmtId="0" fontId="3" fillId="9" borderId="0" xfId="0" applyFont="1" applyFill="1" applyBorder="1" applyAlignment="1" applyProtection="1">
      <alignment horizontal="left"/>
    </xf>
    <xf numFmtId="164" fontId="3" fillId="9" borderId="0" xfId="0" applyNumberFormat="1" applyFont="1" applyFill="1" applyBorder="1" applyAlignment="1" applyProtection="1">
      <alignment horizontal="right"/>
    </xf>
    <xf numFmtId="0" fontId="52" fillId="0" borderId="0" xfId="0" applyFont="1" applyProtection="1"/>
    <xf numFmtId="164" fontId="1" fillId="5" borderId="19" xfId="0" applyNumberFormat="1" applyFont="1" applyFill="1" applyBorder="1" applyProtection="1">
      <protection locked="0"/>
    </xf>
    <xf numFmtId="164" fontId="1" fillId="5" borderId="20" xfId="0" applyNumberFormat="1" applyFont="1" applyFill="1" applyBorder="1" applyProtection="1">
      <protection locked="0"/>
    </xf>
    <xf numFmtId="164" fontId="1" fillId="5" borderId="1" xfId="0" applyNumberFormat="1" applyFont="1" applyFill="1" applyBorder="1" applyProtection="1">
      <protection locked="0"/>
    </xf>
    <xf numFmtId="166" fontId="1" fillId="5" borderId="1" xfId="0" applyNumberFormat="1" applyFont="1" applyFill="1" applyBorder="1" applyProtection="1">
      <protection locked="0"/>
    </xf>
    <xf numFmtId="0" fontId="21" fillId="9" borderId="0" xfId="0" applyFont="1" applyFill="1" applyBorder="1" applyAlignment="1">
      <alignment horizontal="left" indent="1"/>
    </xf>
    <xf numFmtId="0" fontId="0" fillId="0" borderId="0" xfId="0" applyBorder="1" applyAlignment="1">
      <alignment vertical="center" wrapText="1"/>
    </xf>
    <xf numFmtId="9" fontId="3" fillId="0" borderId="0" xfId="2" applyFont="1" applyBorder="1" applyAlignment="1">
      <alignment horizontal="right"/>
    </xf>
    <xf numFmtId="0" fontId="7" fillId="9" borderId="0" xfId="0" applyFont="1" applyFill="1" applyBorder="1" applyAlignment="1">
      <alignment horizontal="left"/>
    </xf>
    <xf numFmtId="0" fontId="47" fillId="9" borderId="0" xfId="0" applyFont="1" applyFill="1" applyBorder="1" applyAlignment="1">
      <alignment horizontal="center"/>
    </xf>
    <xf numFmtId="164" fontId="5" fillId="9" borderId="0" xfId="0" applyNumberFormat="1" applyFont="1" applyFill="1" applyBorder="1"/>
    <xf numFmtId="9" fontId="3" fillId="9" borderId="0" xfId="2" applyFont="1" applyFill="1" applyBorder="1" applyAlignment="1">
      <alignment horizontal="right"/>
    </xf>
    <xf numFmtId="164" fontId="3" fillId="0" borderId="3" xfId="0" applyNumberFormat="1" applyFont="1" applyBorder="1"/>
    <xf numFmtId="164" fontId="5" fillId="0" borderId="3" xfId="0" applyNumberFormat="1" applyFont="1" applyBorder="1"/>
    <xf numFmtId="164" fontId="5" fillId="0" borderId="8" xfId="0" applyNumberFormat="1" applyFont="1" applyBorder="1"/>
    <xf numFmtId="164" fontId="3" fillId="0" borderId="3" xfId="2" applyNumberFormat="1" applyFont="1" applyBorder="1"/>
    <xf numFmtId="164" fontId="3" fillId="0" borderId="8" xfId="2" applyNumberFormat="1" applyFont="1" applyBorder="1"/>
    <xf numFmtId="9" fontId="5" fillId="0" borderId="8" xfId="2" applyFont="1" applyBorder="1"/>
    <xf numFmtId="9" fontId="5" fillId="9" borderId="8" xfId="2" applyFont="1" applyFill="1" applyBorder="1"/>
    <xf numFmtId="164" fontId="5" fillId="9" borderId="3" xfId="0" applyNumberFormat="1" applyFont="1" applyFill="1" applyBorder="1"/>
    <xf numFmtId="164" fontId="5" fillId="9" borderId="8" xfId="0" applyNumberFormat="1" applyFont="1" applyFill="1" applyBorder="1"/>
    <xf numFmtId="164" fontId="3" fillId="9" borderId="3" xfId="2" applyNumberFormat="1" applyFont="1" applyFill="1" applyBorder="1"/>
    <xf numFmtId="164" fontId="3" fillId="9" borderId="8" xfId="2" applyNumberFormat="1" applyFont="1" applyFill="1" applyBorder="1"/>
    <xf numFmtId="164" fontId="3" fillId="9" borderId="3" xfId="0" applyNumberFormat="1" applyFont="1" applyFill="1" applyBorder="1"/>
    <xf numFmtId="0" fontId="0" fillId="0" borderId="6" xfId="0" applyBorder="1"/>
    <xf numFmtId="0" fontId="1" fillId="0" borderId="0" xfId="0" applyFont="1" applyAlignment="1" applyProtection="1">
      <alignment horizontal="center"/>
    </xf>
    <xf numFmtId="164" fontId="5" fillId="4" borderId="1" xfId="0" applyNumberFormat="1" applyFont="1" applyFill="1" applyBorder="1"/>
    <xf numFmtId="0" fontId="15" fillId="0" borderId="0" xfId="0" applyFont="1" applyBorder="1" applyAlignment="1">
      <alignment vertical="top" wrapText="1"/>
    </xf>
    <xf numFmtId="0" fontId="26" fillId="9" borderId="0" xfId="0" applyFont="1" applyFill="1" applyBorder="1" applyAlignment="1">
      <alignment horizontal="right"/>
    </xf>
    <xf numFmtId="2" fontId="17" fillId="9" borderId="0" xfId="0" applyNumberFormat="1" applyFont="1" applyFill="1" applyBorder="1" applyAlignment="1" applyProtection="1">
      <alignment horizontal="right"/>
    </xf>
    <xf numFmtId="164" fontId="15" fillId="0" borderId="0" xfId="1" applyNumberFormat="1" applyFont="1" applyBorder="1" applyAlignment="1">
      <alignment horizontal="right"/>
    </xf>
    <xf numFmtId="0" fontId="15" fillId="9" borderId="0" xfId="0" applyFont="1" applyFill="1" applyBorder="1" applyAlignment="1">
      <alignment horizontal="left"/>
    </xf>
    <xf numFmtId="0" fontId="35" fillId="0" borderId="0" xfId="0" applyFont="1" applyAlignment="1"/>
    <xf numFmtId="0" fontId="3" fillId="0" borderId="1" xfId="0" applyFont="1" applyFill="1" applyBorder="1" applyAlignment="1"/>
    <xf numFmtId="0" fontId="1" fillId="9" borderId="22" xfId="0" applyFont="1" applyFill="1" applyBorder="1" applyAlignment="1" applyProtection="1"/>
    <xf numFmtId="0" fontId="3" fillId="9" borderId="22" xfId="0" applyFont="1" applyFill="1" applyBorder="1" applyAlignment="1" applyProtection="1"/>
    <xf numFmtId="2" fontId="1" fillId="0" borderId="1" xfId="0" applyNumberFormat="1" applyFont="1" applyBorder="1"/>
    <xf numFmtId="0" fontId="3" fillId="5" borderId="24" xfId="0" applyFont="1" applyFill="1" applyBorder="1" applyAlignment="1" applyProtection="1">
      <alignment horizontal="center" vertical="center" wrapText="1"/>
      <protection locked="0"/>
    </xf>
    <xf numFmtId="0" fontId="1" fillId="9" borderId="10" xfId="0" applyFont="1" applyFill="1" applyBorder="1" applyProtection="1"/>
    <xf numFmtId="164" fontId="1" fillId="9" borderId="0" xfId="0" applyNumberFormat="1" applyFont="1" applyFill="1" applyBorder="1" applyProtection="1"/>
    <xf numFmtId="0" fontId="1" fillId="0" borderId="1" xfId="0" applyFont="1" applyBorder="1"/>
    <xf numFmtId="0" fontId="51" fillId="0" borderId="0" xfId="0" applyFont="1" applyAlignment="1">
      <alignment horizontal="left" wrapText="1"/>
    </xf>
    <xf numFmtId="0" fontId="21" fillId="0" borderId="0" xfId="0" applyFont="1" applyAlignment="1">
      <alignment horizontal="left" wrapText="1"/>
    </xf>
    <xf numFmtId="0" fontId="3" fillId="0" borderId="2" xfId="0" applyFont="1" applyBorder="1"/>
    <xf numFmtId="0" fontId="0" fillId="0" borderId="3" xfId="0" applyFont="1" applyBorder="1" applyAlignment="1">
      <alignment horizontal="center" vertical="top" wrapText="1"/>
    </xf>
    <xf numFmtId="0" fontId="0" fillId="0" borderId="3" xfId="0" applyBorder="1" applyAlignment="1">
      <alignment horizontal="center" vertical="top" wrapText="1"/>
    </xf>
    <xf numFmtId="0" fontId="1" fillId="0" borderId="20" xfId="0" applyFont="1" applyBorder="1"/>
    <xf numFmtId="0" fontId="1" fillId="0" borderId="17" xfId="0" applyFont="1" applyBorder="1"/>
    <xf numFmtId="0" fontId="1" fillId="0" borderId="26" xfId="0" applyFont="1" applyBorder="1"/>
    <xf numFmtId="0" fontId="0" fillId="0" borderId="4" xfId="0" applyBorder="1" applyAlignment="1">
      <alignment horizontal="center" vertical="top" wrapText="1"/>
    </xf>
    <xf numFmtId="0" fontId="0" fillId="0" borderId="18" xfId="0" applyBorder="1"/>
    <xf numFmtId="0" fontId="0" fillId="0" borderId="16" xfId="0" applyBorder="1" applyAlignment="1">
      <alignment horizontal="center" wrapText="1"/>
    </xf>
    <xf numFmtId="0" fontId="0" fillId="0" borderId="16" xfId="0" applyBorder="1" applyAlignment="1">
      <alignment horizontal="center" vertical="center" wrapText="1"/>
    </xf>
    <xf numFmtId="0" fontId="0" fillId="0" borderId="35" xfId="0" applyBorder="1" applyAlignment="1">
      <alignment horizontal="center" vertical="center" wrapText="1"/>
    </xf>
    <xf numFmtId="0" fontId="0" fillId="0" borderId="0" xfId="0" applyFill="1" applyBorder="1" applyAlignment="1">
      <alignment vertical="center" wrapText="1"/>
    </xf>
    <xf numFmtId="0" fontId="0" fillId="9" borderId="0" xfId="0" applyFill="1" applyBorder="1" applyAlignment="1">
      <alignment vertical="center"/>
    </xf>
    <xf numFmtId="0" fontId="1" fillId="9" borderId="0" xfId="0" applyFont="1" applyFill="1" applyBorder="1" applyAlignment="1">
      <alignment horizontal="right"/>
    </xf>
    <xf numFmtId="0" fontId="0" fillId="0" borderId="19" xfId="0" applyFill="1" applyBorder="1" applyAlignment="1">
      <alignment horizontal="center" vertical="center" wrapText="1"/>
    </xf>
    <xf numFmtId="0" fontId="1" fillId="9" borderId="36" xfId="0" applyFont="1" applyFill="1" applyBorder="1"/>
    <xf numFmtId="164" fontId="1" fillId="5" borderId="36" xfId="0" applyNumberFormat="1" applyFont="1" applyFill="1" applyBorder="1" applyProtection="1">
      <protection locked="0"/>
    </xf>
    <xf numFmtId="164" fontId="1" fillId="0" borderId="20" xfId="0" applyNumberFormat="1" applyFont="1" applyBorder="1"/>
    <xf numFmtId="0" fontId="1" fillId="5" borderId="17" xfId="0" applyFont="1" applyFill="1" applyBorder="1" applyProtection="1">
      <protection locked="0"/>
    </xf>
    <xf numFmtId="0" fontId="1" fillId="9" borderId="37" xfId="0" applyFont="1" applyFill="1" applyBorder="1"/>
    <xf numFmtId="164" fontId="1" fillId="5" borderId="37" xfId="0" applyNumberFormat="1" applyFont="1" applyFill="1" applyBorder="1" applyProtection="1">
      <protection locked="0"/>
    </xf>
    <xf numFmtId="164" fontId="1" fillId="0" borderId="26" xfId="0" applyNumberFormat="1" applyFont="1" applyBorder="1"/>
    <xf numFmtId="0" fontId="0" fillId="0" borderId="10" xfId="0" applyFont="1" applyBorder="1" applyAlignment="1">
      <alignment horizontal="right" wrapText="1"/>
    </xf>
    <xf numFmtId="0" fontId="0" fillId="0" borderId="25" xfId="0" applyFont="1" applyBorder="1" applyAlignment="1">
      <alignment horizontal="right" wrapText="1"/>
    </xf>
    <xf numFmtId="0" fontId="1" fillId="0" borderId="16" xfId="0" applyFont="1" applyBorder="1"/>
    <xf numFmtId="0" fontId="21" fillId="9" borderId="6" xfId="0" applyFont="1" applyFill="1" applyBorder="1" applyAlignment="1">
      <alignment horizontal="left" wrapText="1"/>
    </xf>
    <xf numFmtId="0" fontId="1" fillId="0" borderId="10" xfId="0" applyFont="1" applyBorder="1" applyAlignment="1">
      <alignment vertical="center"/>
    </xf>
    <xf numFmtId="0" fontId="1" fillId="0" borderId="25" xfId="0" applyFont="1" applyBorder="1" applyAlignment="1">
      <alignment vertical="center"/>
    </xf>
    <xf numFmtId="0" fontId="1" fillId="3" borderId="1" xfId="0" applyFont="1" applyFill="1" applyBorder="1" applyAlignment="1">
      <alignment horizontal="center"/>
    </xf>
    <xf numFmtId="2" fontId="1" fillId="3" borderId="1" xfId="0" applyNumberFormat="1" applyFont="1" applyFill="1" applyBorder="1" applyAlignment="1" applyProtection="1">
      <alignment horizontal="center"/>
    </xf>
    <xf numFmtId="2" fontId="1" fillId="9" borderId="1" xfId="0" applyNumberFormat="1" applyFont="1" applyFill="1" applyBorder="1"/>
    <xf numFmtId="2" fontId="1" fillId="9" borderId="14" xfId="0" applyNumberFormat="1" applyFont="1" applyFill="1" applyBorder="1"/>
    <xf numFmtId="0" fontId="1" fillId="9" borderId="14" xfId="0" applyFont="1" applyFill="1" applyBorder="1" applyAlignment="1">
      <alignment horizontal="left"/>
    </xf>
    <xf numFmtId="0" fontId="1" fillId="9" borderId="1" xfId="0" applyFont="1" applyFill="1" applyBorder="1" applyAlignment="1">
      <alignment horizontal="left"/>
    </xf>
    <xf numFmtId="0" fontId="1" fillId="9" borderId="1" xfId="0" applyFont="1" applyFill="1" applyBorder="1"/>
    <xf numFmtId="0" fontId="17" fillId="9" borderId="23" xfId="0" applyFont="1" applyFill="1" applyBorder="1" applyAlignment="1">
      <alignment horizontal="left"/>
    </xf>
    <xf numFmtId="2" fontId="17" fillId="9" borderId="31" xfId="0" applyNumberFormat="1" applyFont="1" applyFill="1" applyBorder="1"/>
    <xf numFmtId="2" fontId="17" fillId="0" borderId="23" xfId="0" applyNumberFormat="1" applyFont="1" applyFill="1" applyBorder="1" applyAlignment="1">
      <alignment horizontal="right"/>
    </xf>
    <xf numFmtId="2" fontId="17" fillId="0" borderId="23" xfId="0" applyNumberFormat="1" applyFont="1" applyFill="1" applyBorder="1" applyAlignment="1" applyProtection="1">
      <alignment horizontal="right"/>
    </xf>
    <xf numFmtId="2" fontId="17" fillId="9" borderId="23" xfId="0" applyNumberFormat="1" applyFont="1" applyFill="1" applyBorder="1"/>
    <xf numFmtId="0" fontId="15" fillId="0" borderId="14" xfId="0" applyFont="1" applyBorder="1" applyAlignment="1">
      <alignment horizontal="left"/>
    </xf>
    <xf numFmtId="2" fontId="15" fillId="0" borderId="42" xfId="3" applyNumberFormat="1" applyFont="1" applyBorder="1"/>
    <xf numFmtId="0" fontId="15" fillId="0" borderId="1" xfId="0" applyFont="1" applyBorder="1" applyAlignment="1">
      <alignment horizontal="left"/>
    </xf>
    <xf numFmtId="0" fontId="26" fillId="0" borderId="31" xfId="0" applyFont="1" applyBorder="1" applyAlignment="1">
      <alignment horizontal="right"/>
    </xf>
    <xf numFmtId="0" fontId="1" fillId="0" borderId="23" xfId="0" applyFont="1" applyBorder="1" applyAlignment="1">
      <alignment horizontal="left"/>
    </xf>
    <xf numFmtId="164" fontId="17" fillId="0" borderId="52" xfId="3" applyNumberFormat="1" applyFont="1" applyBorder="1" applyAlignment="1">
      <alignment horizontal="right"/>
    </xf>
    <xf numFmtId="0" fontId="27" fillId="0" borderId="14" xfId="0" applyFont="1" applyBorder="1" applyAlignment="1">
      <alignment horizontal="left"/>
    </xf>
    <xf numFmtId="2" fontId="15" fillId="0" borderId="42" xfId="3" applyNumberFormat="1" applyFont="1" applyBorder="1" applyAlignment="1">
      <alignment horizontal="right"/>
    </xf>
    <xf numFmtId="0" fontId="27" fillId="0" borderId="1" xfId="0" applyFont="1" applyBorder="1" applyAlignment="1">
      <alignment horizontal="left"/>
    </xf>
    <xf numFmtId="44" fontId="26" fillId="0" borderId="23" xfId="0" applyNumberFormat="1" applyFont="1" applyFill="1" applyBorder="1" applyAlignment="1">
      <alignment horizontal="right"/>
    </xf>
    <xf numFmtId="164" fontId="17" fillId="0" borderId="52" xfId="0" applyNumberFormat="1" applyFont="1" applyFill="1" applyBorder="1" applyAlignment="1">
      <alignment horizontal="right"/>
    </xf>
    <xf numFmtId="0" fontId="27" fillId="0" borderId="1" xfId="0" applyFont="1" applyFill="1" applyBorder="1" applyAlignment="1">
      <alignment horizontal="left"/>
    </xf>
    <xf numFmtId="2" fontId="15" fillId="0" borderId="42" xfId="3" applyNumberFormat="1" applyFont="1" applyFill="1" applyBorder="1" applyAlignment="1">
      <alignment horizontal="right"/>
    </xf>
    <xf numFmtId="0" fontId="27" fillId="0" borderId="23" xfId="0" applyFont="1" applyFill="1" applyBorder="1" applyAlignment="1">
      <alignment horizontal="left"/>
    </xf>
    <xf numFmtId="164" fontId="15" fillId="0" borderId="42" xfId="1" applyNumberFormat="1" applyFont="1" applyBorder="1" applyAlignment="1">
      <alignment horizontal="right"/>
    </xf>
    <xf numFmtId="44" fontId="26" fillId="9" borderId="23" xfId="0" applyNumberFormat="1" applyFont="1" applyFill="1" applyBorder="1" applyAlignment="1">
      <alignment horizontal="right" vertical="center"/>
    </xf>
    <xf numFmtId="164" fontId="17" fillId="9" borderId="23" xfId="0" applyNumberFormat="1" applyFont="1" applyFill="1" applyBorder="1" applyAlignment="1">
      <alignment horizontal="right"/>
    </xf>
    <xf numFmtId="0" fontId="27" fillId="3" borderId="36" xfId="0" applyFont="1" applyFill="1" applyBorder="1" applyAlignment="1"/>
    <xf numFmtId="0" fontId="27" fillId="3" borderId="41" xfId="0" applyFont="1" applyFill="1" applyBorder="1" applyAlignment="1"/>
    <xf numFmtId="0" fontId="27" fillId="9" borderId="14" xfId="0" applyFont="1" applyFill="1" applyBorder="1" applyAlignment="1">
      <alignment horizontal="right"/>
    </xf>
    <xf numFmtId="164" fontId="1" fillId="0" borderId="42" xfId="1" applyNumberFormat="1" applyFont="1" applyBorder="1" applyAlignment="1">
      <alignment horizontal="right"/>
    </xf>
    <xf numFmtId="164" fontId="15" fillId="0" borderId="53" xfId="1" applyNumberFormat="1" applyFont="1" applyBorder="1" applyAlignment="1">
      <alignment horizontal="right"/>
    </xf>
    <xf numFmtId="0" fontId="15" fillId="9" borderId="0" xfId="0" applyFont="1" applyFill="1" applyBorder="1" applyAlignment="1">
      <alignment horizontal="right"/>
    </xf>
    <xf numFmtId="2" fontId="15" fillId="9" borderId="0" xfId="0" applyNumberFormat="1" applyFont="1" applyFill="1" applyBorder="1"/>
    <xf numFmtId="0" fontId="15" fillId="3" borderId="23" xfId="0" applyFont="1" applyFill="1" applyBorder="1" applyAlignment="1">
      <alignment horizontal="center"/>
    </xf>
    <xf numFmtId="2" fontId="15" fillId="12" borderId="44" xfId="0" applyNumberFormat="1" applyFont="1" applyFill="1" applyBorder="1" applyAlignment="1" applyProtection="1">
      <alignment horizontal="center"/>
    </xf>
    <xf numFmtId="0" fontId="15" fillId="12" borderId="44" xfId="0" applyFont="1" applyFill="1" applyBorder="1" applyAlignment="1">
      <alignment horizontal="center" vertical="center"/>
    </xf>
    <xf numFmtId="0" fontId="21" fillId="12" borderId="41" xfId="0" applyFont="1" applyFill="1" applyBorder="1" applyAlignment="1" applyProtection="1">
      <alignment horizontal="center" vertical="center" wrapText="1"/>
    </xf>
    <xf numFmtId="0" fontId="27" fillId="3" borderId="44" xfId="0" applyFont="1" applyFill="1" applyBorder="1" applyAlignment="1">
      <alignment horizontal="center"/>
    </xf>
    <xf numFmtId="2" fontId="17" fillId="9" borderId="48" xfId="0" applyNumberFormat="1" applyFont="1" applyFill="1" applyBorder="1" applyAlignment="1" applyProtection="1">
      <alignment horizontal="right"/>
    </xf>
    <xf numFmtId="0" fontId="1" fillId="9" borderId="46" xfId="0" applyFont="1" applyFill="1" applyBorder="1" applyAlignment="1">
      <alignment horizontal="right"/>
    </xf>
    <xf numFmtId="164" fontId="1" fillId="9" borderId="52" xfId="0" applyNumberFormat="1" applyFont="1" applyFill="1" applyBorder="1" applyProtection="1"/>
    <xf numFmtId="2" fontId="17" fillId="9" borderId="51" xfId="0" applyNumberFormat="1" applyFont="1" applyFill="1" applyBorder="1" applyAlignment="1" applyProtection="1">
      <alignment horizontal="right"/>
    </xf>
    <xf numFmtId="164" fontId="1" fillId="9" borderId="42" xfId="0" applyNumberFormat="1" applyFont="1" applyFill="1" applyBorder="1" applyProtection="1"/>
    <xf numFmtId="164" fontId="17" fillId="0" borderId="42" xfId="0" applyNumberFormat="1" applyFont="1" applyBorder="1" applyAlignment="1">
      <alignment horizontal="right" vertical="center"/>
    </xf>
    <xf numFmtId="2" fontId="17" fillId="9" borderId="38" xfId="0" applyNumberFormat="1" applyFont="1" applyFill="1" applyBorder="1" applyAlignment="1" applyProtection="1">
      <alignment horizontal="right"/>
    </xf>
    <xf numFmtId="0" fontId="1" fillId="0" borderId="50" xfId="0" applyFont="1" applyFill="1" applyBorder="1" applyAlignment="1">
      <alignment horizontal="right"/>
    </xf>
    <xf numFmtId="164" fontId="17" fillId="0" borderId="53" xfId="0" applyNumberFormat="1" applyFont="1" applyBorder="1" applyAlignment="1">
      <alignment horizontal="right" vertical="center"/>
    </xf>
    <xf numFmtId="0" fontId="27" fillId="9" borderId="1" xfId="0" applyFont="1" applyFill="1" applyBorder="1" applyAlignment="1">
      <alignment horizontal="right"/>
    </xf>
    <xf numFmtId="2" fontId="1" fillId="9" borderId="1" xfId="0" applyNumberFormat="1" applyFont="1" applyFill="1" applyBorder="1" applyAlignment="1" applyProtection="1">
      <alignment horizontal="right"/>
    </xf>
    <xf numFmtId="0" fontId="0" fillId="0" borderId="7" xfId="0" applyFont="1" applyBorder="1"/>
    <xf numFmtId="0" fontId="0" fillId="0" borderId="8" xfId="0" applyFont="1" applyBorder="1"/>
    <xf numFmtId="0" fontId="0" fillId="0" borderId="54" xfId="0" applyBorder="1"/>
    <xf numFmtId="0" fontId="0" fillId="0" borderId="49" xfId="0" applyBorder="1"/>
    <xf numFmtId="0" fontId="1" fillId="0" borderId="8" xfId="0" applyFont="1" applyBorder="1" applyAlignment="1">
      <alignment horizontal="right" vertical="center"/>
    </xf>
    <xf numFmtId="0" fontId="1" fillId="0" borderId="49" xfId="0" applyFont="1" applyBorder="1" applyAlignment="1">
      <alignment horizontal="right" vertical="center"/>
    </xf>
    <xf numFmtId="0" fontId="17" fillId="0" borderId="55" xfId="0" applyFont="1" applyBorder="1" applyAlignment="1">
      <alignment vertical="center"/>
    </xf>
    <xf numFmtId="164" fontId="17" fillId="0" borderId="9" xfId="0" applyNumberFormat="1" applyFont="1" applyBorder="1" applyAlignment="1">
      <alignment vertical="center"/>
    </xf>
    <xf numFmtId="164" fontId="1" fillId="9" borderId="55" xfId="1" applyNumberFormat="1" applyFont="1" applyFill="1" applyBorder="1" applyProtection="1"/>
    <xf numFmtId="0" fontId="1" fillId="0" borderId="15" xfId="0" applyFont="1" applyBorder="1" applyAlignment="1"/>
    <xf numFmtId="164" fontId="1" fillId="9" borderId="14" xfId="0" applyNumberFormat="1" applyFont="1" applyFill="1" applyBorder="1" applyProtection="1"/>
    <xf numFmtId="0" fontId="1" fillId="9" borderId="54" xfId="0" applyFont="1" applyFill="1" applyBorder="1" applyAlignment="1">
      <alignment horizontal="left"/>
    </xf>
    <xf numFmtId="0" fontId="1" fillId="0" borderId="49" xfId="0" applyFont="1" applyBorder="1"/>
    <xf numFmtId="0" fontId="1" fillId="0" borderId="43" xfId="0" applyFont="1" applyFill="1" applyBorder="1" applyAlignment="1">
      <alignment horizontal="left"/>
    </xf>
    <xf numFmtId="0" fontId="6" fillId="0" borderId="41" xfId="0" applyFont="1" applyBorder="1" applyAlignment="1"/>
    <xf numFmtId="0" fontId="3" fillId="9" borderId="0" xfId="0" applyFont="1" applyFill="1" applyBorder="1" applyAlignment="1"/>
    <xf numFmtId="0" fontId="1" fillId="3" borderId="1" xfId="0" applyFont="1" applyFill="1" applyBorder="1" applyAlignment="1">
      <alignment horizontal="center"/>
    </xf>
    <xf numFmtId="0" fontId="5" fillId="0" borderId="0" xfId="0" applyFont="1" applyBorder="1" applyAlignment="1">
      <alignment horizontal="right"/>
    </xf>
    <xf numFmtId="0" fontId="15" fillId="9" borderId="0" xfId="0" applyFont="1" applyFill="1" applyBorder="1" applyAlignment="1" applyProtection="1">
      <alignment horizontal="center"/>
    </xf>
    <xf numFmtId="0" fontId="15" fillId="0" borderId="0" xfId="0" applyFont="1" applyBorder="1" applyAlignment="1">
      <alignment horizontal="center"/>
    </xf>
    <xf numFmtId="169" fontId="1" fillId="9" borderId="1" xfId="0" applyNumberFormat="1" applyFont="1" applyFill="1" applyBorder="1"/>
    <xf numFmtId="169" fontId="1" fillId="16" borderId="1" xfId="0" applyNumberFormat="1" applyFont="1" applyFill="1" applyBorder="1"/>
    <xf numFmtId="169" fontId="1" fillId="17" borderId="1" xfId="0" applyNumberFormat="1" applyFont="1" applyFill="1" applyBorder="1"/>
    <xf numFmtId="4" fontId="1" fillId="0" borderId="1" xfId="0" applyNumberFormat="1" applyFont="1" applyBorder="1"/>
    <xf numFmtId="0" fontId="17" fillId="3" borderId="16" xfId="0" applyFont="1" applyFill="1" applyBorder="1" applyAlignment="1">
      <alignment horizontal="right"/>
    </xf>
    <xf numFmtId="0" fontId="17" fillId="3" borderId="16" xfId="0" applyFont="1" applyFill="1" applyBorder="1" applyAlignment="1"/>
    <xf numFmtId="0" fontId="26" fillId="3" borderId="16" xfId="0" applyFont="1" applyFill="1" applyBorder="1" applyAlignment="1"/>
    <xf numFmtId="9" fontId="17" fillId="0" borderId="0" xfId="0" applyNumberFormat="1" applyFont="1" applyFill="1" applyBorder="1" applyAlignment="1">
      <alignment wrapText="1"/>
    </xf>
    <xf numFmtId="0" fontId="26" fillId="0" borderId="0" xfId="0" applyFont="1" applyFill="1" applyBorder="1"/>
    <xf numFmtId="0" fontId="26" fillId="0" borderId="0" xfId="0" applyFont="1" applyFill="1" applyBorder="1" applyAlignment="1">
      <alignment horizontal="right"/>
    </xf>
    <xf numFmtId="0" fontId="17" fillId="0" borderId="0" xfId="0" applyFont="1" applyFill="1" applyBorder="1" applyAlignment="1">
      <alignment horizontal="right"/>
    </xf>
    <xf numFmtId="0" fontId="26" fillId="3" borderId="1" xfId="0" applyFont="1" applyFill="1" applyBorder="1" applyAlignment="1">
      <alignment horizontal="right"/>
    </xf>
    <xf numFmtId="0" fontId="26" fillId="3" borderId="1" xfId="0" applyFont="1" applyFill="1" applyBorder="1" applyAlignment="1">
      <alignment horizontal="left"/>
    </xf>
    <xf numFmtId="0" fontId="1" fillId="0" borderId="0" xfId="0" applyFont="1" applyAlignment="1">
      <alignment horizontal="left"/>
    </xf>
    <xf numFmtId="0" fontId="1" fillId="0" borderId="0" xfId="0" applyFont="1" applyFill="1" applyBorder="1" applyAlignment="1">
      <alignment horizontal="left"/>
    </xf>
    <xf numFmtId="2" fontId="1" fillId="0" borderId="0" xfId="0" applyNumberFormat="1" applyFont="1" applyFill="1" applyBorder="1" applyAlignment="1" applyProtection="1">
      <alignment horizontal="left"/>
      <protection locked="0"/>
    </xf>
    <xf numFmtId="0" fontId="1" fillId="0" borderId="0" xfId="0" applyFont="1" applyFill="1" applyBorder="1" applyAlignment="1" applyProtection="1">
      <alignment horizontal="left"/>
      <protection locked="0"/>
    </xf>
    <xf numFmtId="164" fontId="1" fillId="0" borderId="0" xfId="0" applyNumberFormat="1" applyFont="1" applyFill="1" applyBorder="1" applyAlignment="1" applyProtection="1">
      <alignment horizontal="left"/>
      <protection locked="0"/>
    </xf>
    <xf numFmtId="164" fontId="1" fillId="0" borderId="0" xfId="0" applyNumberFormat="1" applyFont="1" applyFill="1" applyBorder="1" applyAlignment="1">
      <alignment horizontal="left"/>
    </xf>
    <xf numFmtId="2" fontId="1" fillId="0" borderId="0" xfId="0" applyNumberFormat="1" applyFont="1" applyFill="1" applyBorder="1" applyAlignment="1">
      <alignment horizontal="left"/>
    </xf>
    <xf numFmtId="0" fontId="1" fillId="0" borderId="0" xfId="0" applyFont="1" applyFill="1" applyAlignment="1">
      <alignment horizontal="left"/>
    </xf>
    <xf numFmtId="0" fontId="26" fillId="3" borderId="16" xfId="0" applyFont="1" applyFill="1" applyBorder="1" applyAlignment="1">
      <alignment horizontal="right"/>
    </xf>
    <xf numFmtId="0" fontId="14" fillId="3" borderId="10" xfId="0" applyFont="1" applyFill="1" applyBorder="1" applyAlignment="1">
      <alignment horizontal="left"/>
    </xf>
    <xf numFmtId="0" fontId="34" fillId="9" borderId="11" xfId="0" applyFont="1" applyFill="1" applyBorder="1" applyAlignment="1"/>
    <xf numFmtId="0" fontId="0" fillId="9" borderId="12" xfId="0" applyFont="1" applyFill="1" applyBorder="1"/>
    <xf numFmtId="0" fontId="3" fillId="0" borderId="0" xfId="0" applyFont="1" applyBorder="1" applyAlignment="1"/>
    <xf numFmtId="0" fontId="3" fillId="0" borderId="39" xfId="0" applyFont="1" applyBorder="1" applyAlignment="1"/>
    <xf numFmtId="0" fontId="32" fillId="12" borderId="11" xfId="0" applyFont="1" applyFill="1" applyBorder="1" applyAlignment="1"/>
    <xf numFmtId="0" fontId="23" fillId="12" borderId="12" xfId="0" applyFont="1" applyFill="1" applyBorder="1" applyAlignment="1"/>
    <xf numFmtId="0" fontId="13" fillId="0" borderId="8" xfId="0" applyFont="1" applyBorder="1" applyAlignment="1"/>
    <xf numFmtId="9" fontId="3" fillId="0" borderId="6" xfId="2" applyNumberFormat="1" applyFont="1" applyBorder="1"/>
    <xf numFmtId="0" fontId="1" fillId="0" borderId="0" xfId="0" applyFont="1" applyBorder="1" applyAlignment="1">
      <alignment vertical="top" wrapText="1"/>
    </xf>
    <xf numFmtId="9" fontId="3" fillId="0" borderId="6" xfId="0" applyNumberFormat="1" applyFont="1" applyBorder="1"/>
    <xf numFmtId="9" fontId="3" fillId="0" borderId="5" xfId="0" applyNumberFormat="1" applyFont="1" applyBorder="1" applyAlignment="1">
      <alignment horizontal="right"/>
    </xf>
    <xf numFmtId="49" fontId="7" fillId="3" borderId="0" xfId="0" applyNumberFormat="1" applyFont="1" applyFill="1" applyAlignment="1">
      <alignment horizontal="right"/>
    </xf>
    <xf numFmtId="49" fontId="7" fillId="21" borderId="0" xfId="0" applyNumberFormat="1" applyFont="1" applyFill="1" applyAlignment="1">
      <alignment horizontal="right"/>
    </xf>
    <xf numFmtId="49" fontId="7" fillId="12" borderId="0" xfId="0" applyNumberFormat="1" applyFont="1" applyFill="1" applyAlignment="1">
      <alignment horizontal="right"/>
    </xf>
    <xf numFmtId="49" fontId="7" fillId="22" borderId="0" xfId="0" applyNumberFormat="1" applyFont="1" applyFill="1" applyAlignment="1">
      <alignment horizontal="right"/>
    </xf>
    <xf numFmtId="49" fontId="10" fillId="18" borderId="0" xfId="0" applyNumberFormat="1" applyFont="1" applyFill="1" applyAlignment="1">
      <alignment horizontal="right"/>
    </xf>
    <xf numFmtId="49" fontId="10" fillId="13" borderId="0" xfId="0" applyNumberFormat="1" applyFont="1" applyFill="1" applyAlignment="1">
      <alignment horizontal="right"/>
    </xf>
    <xf numFmtId="49" fontId="10" fillId="14" borderId="0" xfId="0" applyNumberFormat="1" applyFont="1" applyFill="1" applyAlignment="1">
      <alignment horizontal="right"/>
    </xf>
    <xf numFmtId="49" fontId="48" fillId="15" borderId="0" xfId="0" applyNumberFormat="1" applyFont="1" applyFill="1" applyAlignment="1">
      <alignment horizontal="right"/>
    </xf>
    <xf numFmtId="49" fontId="48" fillId="8" borderId="0" xfId="0" applyNumberFormat="1" applyFont="1" applyFill="1" applyAlignment="1">
      <alignment horizontal="right"/>
    </xf>
    <xf numFmtId="0" fontId="1" fillId="9" borderId="0" xfId="0" applyFont="1" applyFill="1" applyBorder="1" applyAlignment="1">
      <alignment vertical="top" wrapText="1"/>
    </xf>
    <xf numFmtId="0" fontId="3" fillId="0" borderId="8" xfId="0" applyFont="1" applyBorder="1"/>
    <xf numFmtId="0" fontId="5" fillId="0" borderId="8" xfId="0" applyFont="1" applyBorder="1" applyAlignment="1">
      <alignment horizontal="right"/>
    </xf>
    <xf numFmtId="0" fontId="1" fillId="9" borderId="5" xfId="0" applyFont="1" applyFill="1" applyBorder="1" applyAlignment="1" applyProtection="1"/>
    <xf numFmtId="43" fontId="1" fillId="9" borderId="21" xfId="0" applyNumberFormat="1" applyFont="1" applyFill="1" applyBorder="1"/>
    <xf numFmtId="0" fontId="1" fillId="0" borderId="5" xfId="0" applyFont="1" applyBorder="1" applyAlignment="1">
      <alignment horizontal="right"/>
    </xf>
    <xf numFmtId="165" fontId="1" fillId="0" borderId="23" xfId="0" applyNumberFormat="1" applyFont="1" applyBorder="1"/>
    <xf numFmtId="0" fontId="3" fillId="0" borderId="43" xfId="0" applyFont="1" applyBorder="1" applyAlignment="1">
      <alignment horizontal="right"/>
    </xf>
    <xf numFmtId="0" fontId="3" fillId="0" borderId="1" xfId="0" applyFont="1" applyBorder="1" applyAlignment="1">
      <alignment horizontal="center"/>
    </xf>
    <xf numFmtId="165" fontId="1" fillId="0" borderId="1" xfId="0" applyNumberFormat="1" applyFont="1" applyBorder="1"/>
    <xf numFmtId="0" fontId="1" fillId="0" borderId="10" xfId="0" applyFont="1" applyBorder="1" applyAlignment="1">
      <alignment horizontal="right"/>
    </xf>
    <xf numFmtId="0" fontId="1" fillId="0" borderId="25" xfId="0" applyFont="1" applyBorder="1" applyAlignment="1">
      <alignment horizontal="right"/>
    </xf>
    <xf numFmtId="170" fontId="1" fillId="0" borderId="17" xfId="0" applyNumberFormat="1" applyFont="1" applyBorder="1"/>
    <xf numFmtId="0" fontId="21" fillId="9" borderId="0" xfId="0" applyFont="1" applyFill="1" applyBorder="1" applyAlignment="1">
      <alignment horizontal="left"/>
    </xf>
    <xf numFmtId="0" fontId="21" fillId="9" borderId="6" xfId="0" applyFont="1" applyFill="1" applyBorder="1" applyAlignment="1">
      <alignment horizontal="left"/>
    </xf>
    <xf numFmtId="0" fontId="15" fillId="0" borderId="0" xfId="0" applyFont="1" applyBorder="1" applyAlignment="1">
      <alignment horizontal="center"/>
    </xf>
    <xf numFmtId="0" fontId="62" fillId="0" borderId="0" xfId="0" applyFont="1"/>
    <xf numFmtId="0" fontId="21" fillId="9" borderId="0" xfId="0" applyFont="1" applyFill="1" applyBorder="1" applyAlignment="1">
      <alignment horizontal="left"/>
    </xf>
    <xf numFmtId="0" fontId="21" fillId="9" borderId="6" xfId="0" applyFont="1" applyFill="1" applyBorder="1" applyAlignment="1">
      <alignment horizontal="left"/>
    </xf>
    <xf numFmtId="0" fontId="5" fillId="0" borderId="0" xfId="0" applyFont="1" applyBorder="1" applyAlignment="1">
      <alignment horizontal="right"/>
    </xf>
    <xf numFmtId="0" fontId="15" fillId="0" borderId="0" xfId="0" applyFont="1" applyBorder="1" applyAlignment="1">
      <alignment horizontal="center"/>
    </xf>
    <xf numFmtId="0" fontId="3" fillId="9" borderId="50" xfId="0" applyFont="1" applyFill="1" applyBorder="1" applyAlignment="1" applyProtection="1">
      <alignment horizontal="left"/>
    </xf>
    <xf numFmtId="164" fontId="3" fillId="9" borderId="50" xfId="0" applyNumberFormat="1" applyFont="1" applyFill="1" applyBorder="1" applyAlignment="1" applyProtection="1"/>
    <xf numFmtId="0" fontId="3" fillId="21" borderId="39" xfId="0" applyFont="1" applyFill="1" applyBorder="1" applyProtection="1"/>
    <xf numFmtId="0" fontId="5" fillId="21" borderId="39" xfId="0" applyFont="1" applyFill="1" applyBorder="1" applyAlignment="1" applyProtection="1">
      <alignment horizontal="left"/>
    </xf>
    <xf numFmtId="164" fontId="5" fillId="21" borderId="39" xfId="0" applyNumberFormat="1" applyFont="1" applyFill="1" applyBorder="1" applyAlignment="1" applyProtection="1"/>
    <xf numFmtId="0" fontId="5" fillId="21" borderId="39" xfId="0" applyFont="1" applyFill="1" applyBorder="1" applyProtection="1"/>
    <xf numFmtId="164" fontId="5" fillId="21" borderId="39" xfId="0" applyNumberFormat="1" applyFont="1" applyFill="1" applyBorder="1" applyProtection="1"/>
    <xf numFmtId="0" fontId="43" fillId="9" borderId="8" xfId="0" applyFont="1" applyFill="1" applyBorder="1" applyAlignment="1" applyProtection="1">
      <alignment horizontal="right"/>
    </xf>
    <xf numFmtId="164" fontId="4" fillId="9" borderId="49" xfId="0" applyNumberFormat="1" applyFont="1" applyFill="1" applyBorder="1" applyProtection="1"/>
    <xf numFmtId="0" fontId="6" fillId="9" borderId="0" xfId="0" applyFont="1" applyFill="1" applyBorder="1" applyAlignment="1" applyProtection="1">
      <alignment horizontal="right"/>
    </xf>
    <xf numFmtId="164" fontId="6" fillId="9" borderId="0" xfId="0" applyNumberFormat="1" applyFont="1" applyFill="1" applyBorder="1" applyProtection="1"/>
    <xf numFmtId="166" fontId="6" fillId="9" borderId="0" xfId="0" applyNumberFormat="1" applyFont="1" applyFill="1" applyBorder="1" applyAlignment="1" applyProtection="1">
      <alignment horizontal="center"/>
    </xf>
    <xf numFmtId="0" fontId="6" fillId="21" borderId="12" xfId="0" applyFont="1" applyFill="1" applyBorder="1" applyProtection="1"/>
    <xf numFmtId="164" fontId="6" fillId="21" borderId="12" xfId="0" applyNumberFormat="1" applyFont="1" applyFill="1" applyBorder="1" applyProtection="1"/>
    <xf numFmtId="0" fontId="4" fillId="21" borderId="12" xfId="0" applyFont="1" applyFill="1" applyBorder="1" applyAlignment="1" applyProtection="1">
      <alignment horizontal="right"/>
    </xf>
    <xf numFmtId="164" fontId="4" fillId="21" borderId="12" xfId="0" applyNumberFormat="1" applyFont="1" applyFill="1" applyBorder="1" applyProtection="1"/>
    <xf numFmtId="0" fontId="34" fillId="9" borderId="0" xfId="0" applyFont="1" applyFill="1" applyBorder="1" applyAlignment="1" applyProtection="1">
      <alignment vertical="center"/>
    </xf>
    <xf numFmtId="0" fontId="1" fillId="9" borderId="5" xfId="0" applyFont="1" applyFill="1" applyBorder="1" applyAlignment="1"/>
    <xf numFmtId="0" fontId="1" fillId="9" borderId="2" xfId="0" applyFont="1" applyFill="1" applyBorder="1" applyAlignment="1">
      <alignment horizontal="left"/>
    </xf>
    <xf numFmtId="0" fontId="1" fillId="9" borderId="3" xfId="0" applyFont="1" applyFill="1" applyBorder="1"/>
    <xf numFmtId="8" fontId="17" fillId="9" borderId="12" xfId="0" applyNumberFormat="1" applyFont="1" applyFill="1" applyBorder="1" applyAlignment="1"/>
    <xf numFmtId="8" fontId="17" fillId="16" borderId="12" xfId="0" applyNumberFormat="1" applyFont="1" applyFill="1" applyBorder="1" applyAlignment="1"/>
    <xf numFmtId="8" fontId="17" fillId="17" borderId="13" xfId="0" applyNumberFormat="1" applyFont="1" applyFill="1" applyBorder="1" applyAlignment="1"/>
    <xf numFmtId="0" fontId="5" fillId="0" borderId="11" xfId="0" applyFont="1" applyBorder="1" applyAlignment="1">
      <alignment vertical="center" wrapText="1"/>
    </xf>
    <xf numFmtId="0" fontId="3" fillId="16" borderId="1" xfId="0" applyFont="1" applyFill="1" applyBorder="1" applyAlignment="1">
      <alignment horizontal="center"/>
    </xf>
    <xf numFmtId="165" fontId="1" fillId="16" borderId="23" xfId="0" applyNumberFormat="1" applyFont="1" applyFill="1" applyBorder="1"/>
    <xf numFmtId="165" fontId="1" fillId="16" borderId="1" xfId="0" applyNumberFormat="1" applyFont="1" applyFill="1" applyBorder="1"/>
    <xf numFmtId="170" fontId="1" fillId="16" borderId="17" xfId="0" applyNumberFormat="1" applyFont="1" applyFill="1" applyBorder="1"/>
    <xf numFmtId="0" fontId="3" fillId="17" borderId="20" xfId="0" applyFont="1" applyFill="1" applyBorder="1" applyAlignment="1">
      <alignment horizontal="center"/>
    </xf>
    <xf numFmtId="165" fontId="1" fillId="17" borderId="33" xfId="0" applyNumberFormat="1" applyFont="1" applyFill="1" applyBorder="1"/>
    <xf numFmtId="165" fontId="1" fillId="17" borderId="20" xfId="0" applyNumberFormat="1" applyFont="1" applyFill="1" applyBorder="1"/>
    <xf numFmtId="170" fontId="1" fillId="17" borderId="26" xfId="0" applyNumberFormat="1" applyFont="1" applyFill="1" applyBorder="1"/>
    <xf numFmtId="0" fontId="1" fillId="17" borderId="29" xfId="0" applyFont="1" applyFill="1" applyBorder="1" applyAlignment="1">
      <alignment horizontal="center"/>
    </xf>
    <xf numFmtId="0" fontId="1" fillId="16" borderId="14" xfId="0" applyFont="1" applyFill="1" applyBorder="1" applyAlignment="1">
      <alignment horizontal="center"/>
    </xf>
    <xf numFmtId="0" fontId="5" fillId="0" borderId="0" xfId="0" applyFont="1" applyBorder="1" applyAlignment="1" applyProtection="1">
      <alignment horizontal="center" vertical="center"/>
    </xf>
    <xf numFmtId="4" fontId="17" fillId="0" borderId="0" xfId="0" applyNumberFormat="1" applyFont="1" applyBorder="1" applyAlignment="1">
      <alignment horizontal="right"/>
    </xf>
    <xf numFmtId="0" fontId="1" fillId="0" borderId="0" xfId="0" applyFont="1" applyBorder="1" applyAlignment="1">
      <alignment horizontal="left" vertical="top" wrapText="1"/>
    </xf>
    <xf numFmtId="0" fontId="15" fillId="0" borderId="0" xfId="0" applyFont="1" applyBorder="1" applyAlignment="1">
      <alignment horizontal="center"/>
    </xf>
    <xf numFmtId="0" fontId="5" fillId="0" borderId="0" xfId="0" applyFont="1" applyBorder="1" applyAlignment="1">
      <alignment horizontal="right"/>
    </xf>
    <xf numFmtId="8" fontId="3" fillId="0" borderId="6" xfId="2" applyNumberFormat="1" applyFont="1" applyBorder="1"/>
    <xf numFmtId="0" fontId="1" fillId="0" borderId="22" xfId="0" applyFont="1" applyBorder="1" applyAlignment="1">
      <alignment horizontal="right"/>
    </xf>
    <xf numFmtId="0" fontId="0" fillId="0" borderId="1" xfId="0" applyBorder="1"/>
    <xf numFmtId="0" fontId="27" fillId="5" borderId="1" xfId="0" applyFont="1" applyFill="1" applyBorder="1" applyAlignment="1" applyProtection="1">
      <alignment horizontal="left"/>
      <protection locked="0"/>
    </xf>
    <xf numFmtId="8" fontId="3" fillId="17" borderId="0" xfId="0" applyNumberFormat="1" applyFont="1" applyFill="1" applyBorder="1"/>
    <xf numFmtId="8" fontId="3" fillId="0" borderId="5" xfId="0" applyNumberFormat="1" applyFont="1" applyBorder="1" applyAlignment="1">
      <alignment horizontal="right"/>
    </xf>
    <xf numFmtId="8" fontId="40" fillId="17" borderId="0" xfId="0" applyNumberFormat="1" applyFont="1" applyFill="1" applyBorder="1"/>
    <xf numFmtId="8" fontId="3" fillId="0" borderId="6" xfId="0" applyNumberFormat="1" applyFont="1" applyBorder="1" applyAlignment="1">
      <alignment horizontal="right"/>
    </xf>
    <xf numFmtId="8" fontId="3" fillId="0" borderId="6" xfId="0" applyNumberFormat="1" applyFont="1" applyBorder="1"/>
    <xf numFmtId="8" fontId="3" fillId="0" borderId="0" xfId="0" applyNumberFormat="1" applyFont="1" applyBorder="1"/>
    <xf numFmtId="8" fontId="3" fillId="0" borderId="2" xfId="0" applyNumberFormat="1" applyFont="1" applyBorder="1" applyAlignment="1">
      <alignment horizontal="right"/>
    </xf>
    <xf numFmtId="8" fontId="3" fillId="0" borderId="4" xfId="0" applyNumberFormat="1" applyFont="1" applyBorder="1"/>
    <xf numFmtId="8" fontId="3" fillId="0" borderId="4" xfId="0" applyNumberFormat="1" applyFont="1" applyBorder="1" applyAlignment="1">
      <alignment horizontal="right"/>
    </xf>
    <xf numFmtId="8" fontId="3" fillId="0" borderId="4" xfId="2" applyNumberFormat="1" applyFont="1" applyBorder="1"/>
    <xf numFmtId="0" fontId="1" fillId="0" borderId="0" xfId="0" applyFont="1" applyAlignment="1">
      <alignment horizontal="center" vertical="center"/>
    </xf>
    <xf numFmtId="9" fontId="1" fillId="0" borderId="20" xfId="0" applyNumberFormat="1" applyFont="1" applyBorder="1"/>
    <xf numFmtId="0" fontId="3" fillId="0" borderId="10" xfId="0" applyFont="1" applyFill="1" applyBorder="1" applyAlignment="1">
      <alignment horizontal="right"/>
    </xf>
    <xf numFmtId="43" fontId="3" fillId="0" borderId="1" xfId="3" applyFont="1" applyBorder="1"/>
    <xf numFmtId="43" fontId="3" fillId="0" borderId="1" xfId="3" applyFont="1" applyFill="1" applyBorder="1"/>
    <xf numFmtId="0" fontId="3" fillId="0" borderId="25" xfId="0" applyFont="1" applyFill="1" applyBorder="1" applyAlignment="1">
      <alignment horizontal="right"/>
    </xf>
    <xf numFmtId="43" fontId="3" fillId="0" borderId="17" xfId="3" applyFont="1" applyBorder="1"/>
    <xf numFmtId="0" fontId="3" fillId="0" borderId="17" xfId="0" applyFont="1" applyBorder="1"/>
    <xf numFmtId="43" fontId="3" fillId="0" borderId="17" xfId="3" applyFont="1" applyFill="1" applyBorder="1"/>
    <xf numFmtId="164" fontId="3" fillId="0" borderId="17" xfId="3" applyNumberFormat="1" applyFont="1" applyBorder="1"/>
    <xf numFmtId="9" fontId="1" fillId="0" borderId="26" xfId="0" applyNumberFormat="1" applyFont="1" applyBorder="1"/>
    <xf numFmtId="0" fontId="1" fillId="0" borderId="0" xfId="0" applyFont="1" applyFill="1" applyBorder="1"/>
    <xf numFmtId="0" fontId="17" fillId="0" borderId="0" xfId="0" applyFont="1" applyFill="1" applyBorder="1"/>
    <xf numFmtId="0" fontId="1" fillId="0" borderId="0" xfId="0" applyFont="1" applyProtection="1"/>
    <xf numFmtId="40" fontId="1" fillId="0" borderId="0" xfId="0" applyNumberFormat="1" applyFont="1"/>
    <xf numFmtId="40" fontId="0" fillId="0" borderId="0" xfId="0" applyNumberFormat="1" applyFont="1"/>
    <xf numFmtId="40" fontId="1" fillId="0" borderId="0" xfId="0" applyNumberFormat="1" applyFont="1" applyBorder="1" applyAlignment="1">
      <alignment horizontal="center"/>
    </xf>
    <xf numFmtId="40" fontId="3" fillId="0" borderId="0" xfId="0" applyNumberFormat="1" applyFont="1" applyBorder="1" applyAlignment="1">
      <alignment horizontal="right"/>
    </xf>
    <xf numFmtId="0" fontId="3" fillId="0" borderId="0" xfId="0" applyFont="1" applyBorder="1" applyProtection="1"/>
    <xf numFmtId="166" fontId="3" fillId="9" borderId="0" xfId="0" applyNumberFormat="1" applyFont="1" applyFill="1" applyBorder="1" applyAlignment="1" applyProtection="1"/>
    <xf numFmtId="0" fontId="5" fillId="9" borderId="0" xfId="0" applyFont="1" applyFill="1" applyBorder="1" applyAlignment="1" applyProtection="1">
      <alignment horizontal="left"/>
    </xf>
    <xf numFmtId="0" fontId="3" fillId="9" borderId="0" xfId="0" applyFont="1" applyFill="1" applyBorder="1" applyProtection="1"/>
    <xf numFmtId="0" fontId="3" fillId="9" borderId="0" xfId="0" applyFont="1" applyFill="1" applyProtection="1"/>
    <xf numFmtId="164" fontId="5" fillId="4" borderId="1" xfId="3" applyNumberFormat="1" applyFont="1" applyFill="1" applyBorder="1" applyAlignment="1" applyProtection="1">
      <alignment horizontal="right"/>
    </xf>
    <xf numFmtId="0" fontId="26" fillId="3" borderId="1" xfId="0" applyFont="1" applyFill="1" applyBorder="1" applyAlignment="1">
      <alignment horizontal="left" vertical="center" wrapText="1"/>
    </xf>
    <xf numFmtId="2" fontId="1" fillId="5" borderId="14" xfId="0" applyNumberFormat="1" applyFont="1" applyFill="1" applyBorder="1" applyProtection="1">
      <protection locked="0"/>
    </xf>
    <xf numFmtId="0" fontId="4" fillId="0" borderId="0" xfId="0" applyFont="1" applyBorder="1" applyAlignment="1">
      <alignment horizontal="center"/>
    </xf>
    <xf numFmtId="0" fontId="3" fillId="0" borderId="10" xfId="0" applyFont="1" applyBorder="1" applyAlignment="1">
      <alignment horizontal="left"/>
    </xf>
    <xf numFmtId="0" fontId="3" fillId="0" borderId="20" xfId="0" applyFont="1" applyFill="1" applyBorder="1" applyProtection="1"/>
    <xf numFmtId="3" fontId="3" fillId="0" borderId="20" xfId="0" applyNumberFormat="1" applyFont="1" applyFill="1" applyBorder="1" applyProtection="1"/>
    <xf numFmtId="2" fontId="3" fillId="5" borderId="1" xfId="0" applyNumberFormat="1" applyFont="1" applyFill="1" applyBorder="1"/>
    <xf numFmtId="2" fontId="3" fillId="0" borderId="1" xfId="0" applyNumberFormat="1" applyFont="1" applyBorder="1" applyAlignment="1">
      <alignment horizontal="right"/>
    </xf>
    <xf numFmtId="2" fontId="3" fillId="9" borderId="1" xfId="0" applyNumberFormat="1" applyFont="1" applyFill="1" applyBorder="1" applyAlignment="1" applyProtection="1">
      <alignment horizontal="right"/>
    </xf>
    <xf numFmtId="0" fontId="1" fillId="5" borderId="1" xfId="0" applyFont="1" applyFill="1" applyBorder="1" applyAlignment="1" applyProtection="1">
      <alignment horizontal="left"/>
      <protection locked="0"/>
    </xf>
    <xf numFmtId="0" fontId="17" fillId="3" borderId="16" xfId="0" applyFont="1" applyFill="1" applyBorder="1" applyAlignment="1">
      <alignment horizontal="right" wrapText="1"/>
    </xf>
    <xf numFmtId="164" fontId="5" fillId="0" borderId="1" xfId="0" applyNumberFormat="1" applyFont="1" applyBorder="1"/>
    <xf numFmtId="164" fontId="5" fillId="0" borderId="1" xfId="0" applyNumberFormat="1" applyFont="1" applyFill="1" applyBorder="1"/>
    <xf numFmtId="0" fontId="5" fillId="0" borderId="10" xfId="0" applyFont="1" applyBorder="1"/>
    <xf numFmtId="0" fontId="5" fillId="0" borderId="40" xfId="0" applyFont="1" applyBorder="1" applyAlignment="1"/>
    <xf numFmtId="164" fontId="5" fillId="0" borderId="39" xfId="0" applyNumberFormat="1" applyFont="1" applyBorder="1" applyAlignment="1"/>
    <xf numFmtId="164" fontId="5" fillId="0" borderId="44" xfId="0" applyNumberFormat="1" applyFont="1" applyBorder="1" applyAlignment="1"/>
    <xf numFmtId="172" fontId="1" fillId="9" borderId="14" xfId="0" applyNumberFormat="1" applyFont="1" applyFill="1" applyBorder="1" applyAlignment="1" applyProtection="1">
      <alignment horizontal="right"/>
    </xf>
    <xf numFmtId="173" fontId="1" fillId="9" borderId="14" xfId="0" applyNumberFormat="1" applyFont="1" applyFill="1" applyBorder="1" applyAlignment="1" applyProtection="1">
      <alignment horizontal="right"/>
    </xf>
    <xf numFmtId="171" fontId="0" fillId="0" borderId="0" xfId="0" applyNumberFormat="1" applyFont="1"/>
    <xf numFmtId="0" fontId="0" fillId="0" borderId="0" xfId="0" applyFont="1" applyBorder="1" applyAlignment="1"/>
    <xf numFmtId="164" fontId="5" fillId="0" borderId="24" xfId="1" applyNumberFormat="1" applyFont="1" applyBorder="1" applyAlignment="1">
      <alignment horizontal="center"/>
    </xf>
    <xf numFmtId="0" fontId="4" fillId="0" borderId="0" xfId="0" applyFont="1" applyBorder="1" applyAlignment="1">
      <alignment horizontal="left"/>
    </xf>
    <xf numFmtId="0" fontId="4" fillId="0" borderId="24" xfId="0" applyFont="1" applyBorder="1" applyAlignment="1">
      <alignment horizontal="center" wrapText="1"/>
    </xf>
    <xf numFmtId="164" fontId="5" fillId="0" borderId="1" xfId="0" applyNumberFormat="1" applyFont="1" applyBorder="1" applyAlignment="1"/>
    <xf numFmtId="43" fontId="5" fillId="0" borderId="1" xfId="0" applyNumberFormat="1" applyFont="1" applyBorder="1" applyAlignment="1">
      <alignment horizontal="center"/>
    </xf>
    <xf numFmtId="0" fontId="17" fillId="3" borderId="48" xfId="0" applyFont="1" applyFill="1" applyBorder="1" applyAlignment="1">
      <alignment horizontal="right"/>
    </xf>
    <xf numFmtId="0" fontId="17" fillId="3" borderId="1" xfId="0" applyFont="1" applyFill="1" applyBorder="1" applyAlignment="1">
      <alignment horizontal="right" wrapText="1"/>
    </xf>
    <xf numFmtId="0" fontId="17" fillId="3" borderId="1" xfId="0" applyFont="1" applyFill="1" applyBorder="1" applyAlignment="1">
      <alignment horizontal="right"/>
    </xf>
    <xf numFmtId="0" fontId="5" fillId="0" borderId="37" xfId="0" applyFont="1" applyBorder="1" applyAlignment="1"/>
    <xf numFmtId="0" fontId="5" fillId="0" borderId="36" xfId="0" applyFont="1" applyBorder="1" applyAlignment="1"/>
    <xf numFmtId="0" fontId="5" fillId="0" borderId="43" xfId="0" applyFont="1" applyBorder="1" applyAlignment="1"/>
    <xf numFmtId="0" fontId="4" fillId="0" borderId="11" xfId="0" applyFont="1" applyBorder="1" applyAlignment="1"/>
    <xf numFmtId="0" fontId="0" fillId="0" borderId="12" xfId="0" applyFont="1" applyBorder="1"/>
    <xf numFmtId="164" fontId="68" fillId="12" borderId="21" xfId="0" applyNumberFormat="1" applyFont="1" applyFill="1" applyBorder="1" applyAlignment="1"/>
    <xf numFmtId="164" fontId="5" fillId="23" borderId="24" xfId="0" applyNumberFormat="1" applyFont="1" applyFill="1" applyBorder="1"/>
    <xf numFmtId="0" fontId="0" fillId="0" borderId="0" xfId="0" applyBorder="1" applyAlignment="1">
      <alignment horizontal="left" vertical="top" wrapText="1"/>
    </xf>
    <xf numFmtId="0" fontId="1" fillId="3" borderId="1" xfId="0" applyFont="1" applyFill="1" applyBorder="1" applyAlignment="1">
      <alignment horizontal="center"/>
    </xf>
    <xf numFmtId="0" fontId="17" fillId="9" borderId="0" xfId="0" applyFont="1" applyFill="1" applyBorder="1" applyAlignment="1">
      <alignment horizontal="right"/>
    </xf>
    <xf numFmtId="0" fontId="15" fillId="0" borderId="0" xfId="0" applyFont="1" applyBorder="1" applyAlignment="1">
      <alignment horizontal="center"/>
    </xf>
    <xf numFmtId="0" fontId="5" fillId="0" borderId="0" xfId="0" applyFont="1" applyBorder="1" applyAlignment="1">
      <alignment horizontal="right"/>
    </xf>
    <xf numFmtId="0" fontId="15" fillId="9" borderId="0" xfId="0" applyFont="1" applyFill="1" applyBorder="1" applyAlignment="1" applyProtection="1">
      <alignment horizontal="center"/>
    </xf>
    <xf numFmtId="0" fontId="31" fillId="0" borderId="51" xfId="0" applyFont="1" applyBorder="1" applyAlignment="1">
      <alignment horizontal="left"/>
    </xf>
    <xf numFmtId="7" fontId="1" fillId="9" borderId="21" xfId="0" applyNumberFormat="1" applyFont="1" applyFill="1" applyBorder="1"/>
    <xf numFmtId="3" fontId="1" fillId="9" borderId="1" xfId="0" applyNumberFormat="1" applyFont="1" applyFill="1" applyBorder="1"/>
    <xf numFmtId="2" fontId="3" fillId="9" borderId="1" xfId="0" applyNumberFormat="1" applyFont="1" applyFill="1" applyBorder="1"/>
    <xf numFmtId="2" fontId="15" fillId="9" borderId="0" xfId="0" applyNumberFormat="1" applyFont="1" applyFill="1" applyBorder="1" applyAlignment="1">
      <alignment horizontal="right"/>
    </xf>
    <xf numFmtId="164" fontId="49" fillId="3" borderId="52" xfId="0" applyNumberFormat="1" applyFont="1" applyFill="1" applyBorder="1" applyProtection="1"/>
    <xf numFmtId="0" fontId="49" fillId="3" borderId="38" xfId="0" applyFont="1" applyFill="1" applyBorder="1" applyProtection="1"/>
    <xf numFmtId="0" fontId="49" fillId="3" borderId="50" xfId="0" applyFont="1" applyFill="1" applyBorder="1" applyAlignment="1" applyProtection="1">
      <alignment horizontal="right"/>
    </xf>
    <xf numFmtId="166" fontId="49" fillId="3" borderId="53" xfId="0" applyNumberFormat="1" applyFont="1" applyFill="1" applyBorder="1" applyProtection="1"/>
    <xf numFmtId="0" fontId="21" fillId="0" borderId="0" xfId="0" applyFont="1" applyBorder="1" applyAlignment="1">
      <alignment horizontal="left" vertical="center" wrapText="1"/>
    </xf>
    <xf numFmtId="0" fontId="21" fillId="0" borderId="0" xfId="0" applyFont="1" applyAlignment="1">
      <alignment horizontal="left" vertical="center" wrapText="1"/>
    </xf>
    <xf numFmtId="0" fontId="34" fillId="7" borderId="11" xfId="0" applyFont="1" applyFill="1" applyBorder="1" applyAlignment="1">
      <alignment horizontal="left"/>
    </xf>
    <xf numFmtId="0" fontId="34" fillId="7" borderId="13" xfId="0" applyFont="1" applyFill="1" applyBorder="1" applyAlignment="1">
      <alignment horizontal="left"/>
    </xf>
    <xf numFmtId="0" fontId="51" fillId="0" borderId="51" xfId="0" applyFont="1" applyBorder="1" applyAlignment="1">
      <alignment horizontal="left" wrapText="1"/>
    </xf>
    <xf numFmtId="0" fontId="51" fillId="0" borderId="0" xfId="0" applyFont="1" applyBorder="1" applyAlignment="1">
      <alignment horizontal="left" wrapText="1"/>
    </xf>
    <xf numFmtId="0" fontId="21" fillId="0" borderId="5" xfId="0" applyFont="1" applyBorder="1" applyAlignment="1">
      <alignment horizontal="left" vertical="center" wrapText="1"/>
    </xf>
    <xf numFmtId="0" fontId="7" fillId="7" borderId="11" xfId="0" applyFont="1" applyFill="1" applyBorder="1" applyAlignment="1">
      <alignment horizontal="left"/>
    </xf>
    <xf numFmtId="0" fontId="7" fillId="7" borderId="13" xfId="0" applyFont="1" applyFill="1" applyBorder="1" applyAlignment="1">
      <alignment horizontal="left"/>
    </xf>
    <xf numFmtId="0" fontId="5" fillId="3" borderId="1" xfId="0" applyFont="1" applyFill="1" applyBorder="1" applyAlignment="1">
      <alignment horizontal="center"/>
    </xf>
    <xf numFmtId="0" fontId="37" fillId="0" borderId="36" xfId="0" applyFont="1" applyBorder="1" applyAlignment="1">
      <alignment horizontal="center"/>
    </xf>
    <xf numFmtId="0" fontId="37" fillId="0" borderId="44" xfId="0" applyFont="1" applyBorder="1" applyAlignment="1">
      <alignment horizontal="center"/>
    </xf>
    <xf numFmtId="0" fontId="37" fillId="0" borderId="41" xfId="0" applyFont="1" applyBorder="1" applyAlignment="1">
      <alignment horizontal="center"/>
    </xf>
    <xf numFmtId="0" fontId="7" fillId="7" borderId="11" xfId="0" applyFont="1" applyFill="1" applyBorder="1" applyAlignment="1">
      <alignment horizontal="center"/>
    </xf>
    <xf numFmtId="0" fontId="7" fillId="7" borderId="12" xfId="0" applyFont="1" applyFill="1" applyBorder="1" applyAlignment="1">
      <alignment horizontal="center"/>
    </xf>
    <xf numFmtId="0" fontId="7" fillId="7" borderId="13" xfId="0" applyFont="1" applyFill="1" applyBorder="1" applyAlignment="1">
      <alignment horizontal="center"/>
    </xf>
    <xf numFmtId="2" fontId="3" fillId="5" borderId="14" xfId="3" applyNumberFormat="1" applyFont="1" applyFill="1" applyBorder="1" applyAlignment="1" applyProtection="1">
      <alignment horizontal="right"/>
      <protection locked="0"/>
    </xf>
    <xf numFmtId="2" fontId="3" fillId="4" borderId="32" xfId="3" applyNumberFormat="1" applyFont="1" applyFill="1" applyBorder="1" applyAlignment="1">
      <alignment horizontal="right"/>
    </xf>
    <xf numFmtId="2" fontId="3" fillId="4" borderId="30" xfId="3" applyNumberFormat="1" applyFont="1" applyFill="1" applyBorder="1" applyAlignment="1">
      <alignment horizontal="right"/>
    </xf>
    <xf numFmtId="2" fontId="3" fillId="4" borderId="21" xfId="3" applyNumberFormat="1" applyFont="1" applyFill="1" applyBorder="1" applyAlignment="1">
      <alignment horizontal="right"/>
    </xf>
    <xf numFmtId="0" fontId="0" fillId="4" borderId="21" xfId="0" applyFont="1" applyFill="1" applyBorder="1"/>
    <xf numFmtId="43" fontId="3" fillId="3" borderId="21" xfId="3" applyFont="1" applyFill="1" applyBorder="1" applyAlignment="1">
      <alignment horizontal="center"/>
    </xf>
    <xf numFmtId="43" fontId="3" fillId="4" borderId="21" xfId="3" applyFont="1" applyFill="1" applyBorder="1" applyAlignment="1">
      <alignment horizontal="right"/>
    </xf>
    <xf numFmtId="2" fontId="32" fillId="12" borderId="21" xfId="3" applyNumberFormat="1" applyFont="1" applyFill="1" applyBorder="1" applyAlignment="1">
      <alignment horizontal="right"/>
    </xf>
    <xf numFmtId="3" fontId="5" fillId="0" borderId="32" xfId="0" applyNumberFormat="1" applyFont="1" applyBorder="1" applyAlignment="1">
      <alignment horizontal="center"/>
    </xf>
    <xf numFmtId="3" fontId="5" fillId="0" borderId="30" xfId="0" applyNumberFormat="1" applyFont="1" applyBorder="1" applyAlignment="1">
      <alignment horizontal="center"/>
    </xf>
    <xf numFmtId="0" fontId="7" fillId="5" borderId="2" xfId="0" applyFont="1" applyFill="1" applyBorder="1" applyAlignment="1" applyProtection="1">
      <alignment horizontal="center" vertical="center"/>
      <protection locked="0"/>
    </xf>
    <xf numFmtId="0" fontId="7" fillId="5" borderId="3" xfId="0" applyFont="1" applyFill="1" applyBorder="1" applyAlignment="1" applyProtection="1">
      <alignment horizontal="center" vertical="center"/>
      <protection locked="0"/>
    </xf>
    <xf numFmtId="0" fontId="7" fillId="5" borderId="4" xfId="0" applyFont="1" applyFill="1" applyBorder="1" applyAlignment="1" applyProtection="1">
      <alignment horizontal="center" vertical="center"/>
      <protection locked="0"/>
    </xf>
    <xf numFmtId="0" fontId="7" fillId="5" borderId="5" xfId="0" applyFont="1" applyFill="1" applyBorder="1" applyAlignment="1" applyProtection="1">
      <alignment horizontal="center" vertical="center"/>
      <protection locked="0"/>
    </xf>
    <xf numFmtId="0" fontId="7" fillId="5" borderId="0" xfId="0" applyFont="1" applyFill="1" applyBorder="1" applyAlignment="1" applyProtection="1">
      <alignment horizontal="center" vertical="center"/>
      <protection locked="0"/>
    </xf>
    <xf numFmtId="0" fontId="7" fillId="5" borderId="6" xfId="0" applyFont="1" applyFill="1" applyBorder="1" applyAlignment="1" applyProtection="1">
      <alignment horizontal="center" vertical="center"/>
      <protection locked="0"/>
    </xf>
    <xf numFmtId="0" fontId="7" fillId="5" borderId="7" xfId="0" applyFont="1" applyFill="1" applyBorder="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5" borderId="9" xfId="0" applyFont="1" applyFill="1" applyBorder="1" applyAlignment="1" applyProtection="1">
      <alignment horizontal="center" vertical="center"/>
      <protection locked="0"/>
    </xf>
    <xf numFmtId="0" fontId="0" fillId="0" borderId="0" xfId="0" applyBorder="1" applyAlignment="1">
      <alignment horizontal="left" vertical="top" wrapText="1"/>
    </xf>
    <xf numFmtId="0" fontId="5" fillId="0" borderId="0" xfId="0" applyFont="1" applyFill="1" applyBorder="1" applyAlignment="1">
      <alignment horizontal="right"/>
    </xf>
    <xf numFmtId="0" fontId="15" fillId="4" borderId="11" xfId="0" applyFont="1" applyFill="1" applyBorder="1" applyAlignment="1">
      <alignment horizontal="left" vertical="center" wrapText="1"/>
    </xf>
    <xf numFmtId="0" fontId="15" fillId="4" borderId="13" xfId="0" applyFont="1" applyFill="1" applyBorder="1" applyAlignment="1">
      <alignment horizontal="left" vertical="center" wrapText="1"/>
    </xf>
    <xf numFmtId="0" fontId="35" fillId="0" borderId="11" xfId="0" applyFont="1" applyBorder="1" applyAlignment="1">
      <alignment horizontal="center"/>
    </xf>
    <xf numFmtId="0" fontId="35" fillId="0" borderId="12" xfId="0" applyFont="1" applyBorder="1" applyAlignment="1">
      <alignment horizontal="center"/>
    </xf>
    <xf numFmtId="0" fontId="35" fillId="0" borderId="13" xfId="0" applyFont="1" applyBorder="1" applyAlignment="1">
      <alignment horizontal="center"/>
    </xf>
    <xf numFmtId="0" fontId="5" fillId="2" borderId="11" xfId="0" applyFont="1" applyFill="1" applyBorder="1" applyAlignment="1">
      <alignment horizontal="center"/>
    </xf>
    <xf numFmtId="0" fontId="5" fillId="2" borderId="12" xfId="0" applyFont="1" applyFill="1" applyBorder="1" applyAlignment="1">
      <alignment horizontal="center"/>
    </xf>
    <xf numFmtId="0" fontId="5" fillId="2" borderId="13" xfId="0" applyFont="1" applyFill="1" applyBorder="1" applyAlignment="1">
      <alignment horizontal="center"/>
    </xf>
    <xf numFmtId="0" fontId="5" fillId="2" borderId="27" xfId="0" applyFont="1" applyFill="1" applyBorder="1" applyAlignment="1">
      <alignment horizontal="center"/>
    </xf>
    <xf numFmtId="0" fontId="5" fillId="2" borderId="21" xfId="0" applyFont="1" applyFill="1" applyBorder="1" applyAlignment="1">
      <alignment horizontal="center"/>
    </xf>
    <xf numFmtId="0" fontId="5" fillId="2" borderId="28" xfId="0" applyFont="1" applyFill="1" applyBorder="1" applyAlignment="1">
      <alignment horizontal="center"/>
    </xf>
    <xf numFmtId="0" fontId="1" fillId="0" borderId="0" xfId="0" applyFont="1" applyBorder="1" applyAlignment="1">
      <alignment horizontal="left" vertical="top" wrapText="1"/>
    </xf>
    <xf numFmtId="0" fontId="17" fillId="0" borderId="50" xfId="0" applyFont="1" applyBorder="1" applyAlignment="1">
      <alignment horizontal="center"/>
    </xf>
    <xf numFmtId="44" fontId="27" fillId="3" borderId="1" xfId="0" applyNumberFormat="1" applyFont="1" applyFill="1" applyBorder="1" applyAlignment="1">
      <alignment horizontal="left" vertical="center"/>
    </xf>
    <xf numFmtId="44" fontId="27" fillId="3" borderId="23" xfId="0" applyNumberFormat="1" applyFont="1" applyFill="1" applyBorder="1" applyAlignment="1">
      <alignment horizontal="left" vertical="center"/>
    </xf>
    <xf numFmtId="0" fontId="1" fillId="3" borderId="1" xfId="0" applyFont="1" applyFill="1" applyBorder="1" applyAlignment="1">
      <alignment horizontal="center"/>
    </xf>
    <xf numFmtId="0" fontId="15" fillId="3" borderId="1" xfId="0" applyFont="1" applyFill="1" applyBorder="1" applyAlignment="1">
      <alignment horizontal="center" vertical="center"/>
    </xf>
    <xf numFmtId="0" fontId="15" fillId="3" borderId="23" xfId="0" applyFont="1" applyFill="1" applyBorder="1" applyAlignment="1">
      <alignment horizontal="center" vertical="center"/>
    </xf>
    <xf numFmtId="0" fontId="21" fillId="3" borderId="23" xfId="0" applyFont="1" applyFill="1" applyBorder="1" applyAlignment="1" applyProtection="1">
      <alignment horizontal="center" vertical="center" wrapText="1"/>
    </xf>
    <xf numFmtId="0" fontId="21" fillId="3" borderId="31" xfId="0" applyFont="1" applyFill="1" applyBorder="1" applyAlignment="1" applyProtection="1">
      <alignment horizontal="center" vertical="center" wrapText="1"/>
    </xf>
    <xf numFmtId="0" fontId="13" fillId="0" borderId="0" xfId="0" applyFont="1" applyAlignment="1">
      <alignment horizontal="left"/>
    </xf>
    <xf numFmtId="0" fontId="31" fillId="12" borderId="36" xfId="0" applyFont="1" applyFill="1" applyBorder="1" applyAlignment="1">
      <alignment horizontal="left"/>
    </xf>
    <xf numFmtId="0" fontId="31" fillId="12" borderId="44" xfId="0" applyFont="1" applyFill="1" applyBorder="1" applyAlignment="1">
      <alignment horizontal="left"/>
    </xf>
    <xf numFmtId="0" fontId="35" fillId="0" borderId="36" xfId="0" applyFont="1" applyBorder="1" applyAlignment="1">
      <alignment horizontal="center"/>
    </xf>
    <xf numFmtId="0" fontId="35" fillId="0" borderId="44" xfId="0" applyFont="1" applyBorder="1" applyAlignment="1">
      <alignment horizontal="center"/>
    </xf>
    <xf numFmtId="0" fontId="35" fillId="0" borderId="41" xfId="0" applyFont="1" applyBorder="1" applyAlignment="1">
      <alignment horizontal="center"/>
    </xf>
    <xf numFmtId="0" fontId="21" fillId="3" borderId="14" xfId="0" applyFont="1" applyFill="1" applyBorder="1" applyAlignment="1" applyProtection="1">
      <alignment horizontal="center" vertical="center" wrapText="1"/>
    </xf>
    <xf numFmtId="0" fontId="15" fillId="3" borderId="14" xfId="0" applyFont="1" applyFill="1" applyBorder="1" applyAlignment="1">
      <alignment horizontal="center" vertical="center"/>
    </xf>
    <xf numFmtId="0" fontId="0" fillId="0" borderId="0" xfId="0" applyFont="1" applyFill="1" applyBorder="1" applyAlignment="1">
      <alignment horizontal="center"/>
    </xf>
    <xf numFmtId="0" fontId="35" fillId="0" borderId="0" xfId="0" applyFont="1" applyBorder="1" applyAlignment="1">
      <alignment horizontal="center"/>
    </xf>
    <xf numFmtId="0" fontId="13" fillId="0" borderId="0" xfId="0" applyFont="1" applyBorder="1" applyAlignment="1">
      <alignment horizontal="left"/>
    </xf>
    <xf numFmtId="0" fontId="29" fillId="0" borderId="0" xfId="0" applyFont="1" applyAlignment="1">
      <alignment horizontal="left" wrapText="1"/>
    </xf>
    <xf numFmtId="0" fontId="18" fillId="0" borderId="0" xfId="0" applyFont="1" applyFill="1" applyBorder="1" applyAlignment="1">
      <alignment horizontal="center"/>
    </xf>
    <xf numFmtId="0" fontId="47" fillId="6" borderId="2" xfId="0" applyFont="1" applyFill="1" applyBorder="1" applyAlignment="1">
      <alignment horizontal="center"/>
    </xf>
    <xf numFmtId="0" fontId="47" fillId="6" borderId="4" xfId="0" applyFont="1" applyFill="1" applyBorder="1" applyAlignment="1">
      <alignment horizontal="center"/>
    </xf>
    <xf numFmtId="0" fontId="21" fillId="9" borderId="3" xfId="0" applyFont="1" applyFill="1" applyBorder="1" applyAlignment="1"/>
    <xf numFmtId="0" fontId="21" fillId="9" borderId="4" xfId="0" applyFont="1" applyFill="1" applyBorder="1" applyAlignment="1"/>
    <xf numFmtId="0" fontId="21" fillId="9" borderId="0" xfId="0" applyFont="1" applyFill="1" applyBorder="1" applyAlignment="1">
      <alignment horizontal="left"/>
    </xf>
    <xf numFmtId="0" fontId="21" fillId="9" borderId="6" xfId="0" applyFont="1" applyFill="1" applyBorder="1" applyAlignment="1">
      <alignment horizontal="left"/>
    </xf>
    <xf numFmtId="0" fontId="21" fillId="9" borderId="8" xfId="0" applyFont="1" applyFill="1" applyBorder="1" applyAlignment="1">
      <alignment horizontal="left"/>
    </xf>
    <xf numFmtId="0" fontId="21" fillId="9" borderId="9" xfId="0" applyFont="1" applyFill="1" applyBorder="1" applyAlignment="1">
      <alignment horizontal="left"/>
    </xf>
    <xf numFmtId="0" fontId="21" fillId="9" borderId="3" xfId="0" applyFont="1" applyFill="1" applyBorder="1" applyAlignment="1">
      <alignment horizontal="left"/>
    </xf>
    <xf numFmtId="0" fontId="21" fillId="9" borderId="4" xfId="0" applyFont="1" applyFill="1" applyBorder="1" applyAlignment="1">
      <alignment horizontal="left"/>
    </xf>
    <xf numFmtId="0" fontId="21" fillId="9" borderId="0" xfId="0" applyFont="1" applyFill="1" applyBorder="1" applyAlignment="1">
      <alignment horizontal="left" wrapText="1"/>
    </xf>
    <xf numFmtId="0" fontId="21" fillId="9" borderId="6" xfId="0" applyFont="1" applyFill="1" applyBorder="1" applyAlignment="1">
      <alignment horizontal="left" wrapText="1"/>
    </xf>
    <xf numFmtId="0" fontId="51" fillId="0" borderId="3" xfId="0" applyFont="1" applyBorder="1" applyAlignment="1">
      <alignment horizontal="left"/>
    </xf>
    <xf numFmtId="0" fontId="51" fillId="0" borderId="4" xfId="0" applyFont="1" applyBorder="1" applyAlignment="1">
      <alignment horizontal="left"/>
    </xf>
    <xf numFmtId="0" fontId="1" fillId="0" borderId="0" xfId="0" applyFont="1" applyBorder="1" applyAlignment="1">
      <alignment horizontal="right"/>
    </xf>
    <xf numFmtId="0" fontId="17" fillId="9" borderId="0" xfId="0" applyFont="1" applyFill="1" applyBorder="1" applyAlignment="1">
      <alignment horizontal="right"/>
    </xf>
    <xf numFmtId="0" fontId="35" fillId="7" borderId="11" xfId="0" applyFont="1" applyFill="1" applyBorder="1" applyAlignment="1">
      <alignment horizontal="left"/>
    </xf>
    <xf numFmtId="0" fontId="35" fillId="7" borderId="12" xfId="0" applyFont="1" applyFill="1" applyBorder="1" applyAlignment="1">
      <alignment horizontal="left"/>
    </xf>
    <xf numFmtId="0" fontId="35" fillId="7" borderId="13" xfId="0" applyFont="1" applyFill="1" applyBorder="1" applyAlignment="1">
      <alignment horizontal="left"/>
    </xf>
    <xf numFmtId="0" fontId="0" fillId="9" borderId="0" xfId="0" applyFill="1" applyBorder="1" applyAlignment="1">
      <alignment horizontal="center"/>
    </xf>
    <xf numFmtId="164" fontId="0" fillId="9" borderId="0" xfId="0" applyNumberFormat="1" applyFill="1" applyBorder="1" applyAlignment="1">
      <alignment horizontal="center"/>
    </xf>
    <xf numFmtId="0" fontId="7" fillId="3" borderId="11" xfId="0" applyFont="1" applyFill="1" applyBorder="1" applyAlignment="1">
      <alignment horizontal="center"/>
    </xf>
    <xf numFmtId="0" fontId="7" fillId="3" borderId="13" xfId="0" applyFont="1" applyFill="1" applyBorder="1" applyAlignment="1">
      <alignment horizontal="center"/>
    </xf>
    <xf numFmtId="0" fontId="18" fillId="5" borderId="11" xfId="0" applyFont="1" applyFill="1" applyBorder="1" applyAlignment="1" applyProtection="1">
      <alignment horizontal="left" shrinkToFit="1"/>
      <protection locked="0"/>
    </xf>
    <xf numFmtId="0" fontId="18" fillId="5" borderId="13" xfId="0" applyFont="1" applyFill="1" applyBorder="1" applyAlignment="1" applyProtection="1">
      <alignment horizontal="left" shrinkToFit="1"/>
      <protection locked="0"/>
    </xf>
    <xf numFmtId="0" fontId="37" fillId="0" borderId="8" xfId="0" applyFont="1" applyBorder="1" applyAlignment="1">
      <alignment horizontal="center"/>
    </xf>
    <xf numFmtId="0" fontId="37" fillId="0" borderId="9" xfId="0" applyFont="1" applyBorder="1" applyAlignment="1">
      <alignment horizontal="center"/>
    </xf>
    <xf numFmtId="0" fontId="7" fillId="7" borderId="7" xfId="0" applyFont="1" applyFill="1" applyBorder="1" applyAlignment="1">
      <alignment horizontal="left"/>
    </xf>
    <xf numFmtId="0" fontId="7" fillId="7" borderId="8" xfId="0" applyFont="1" applyFill="1" applyBorder="1" applyAlignment="1">
      <alignment horizontal="left"/>
    </xf>
    <xf numFmtId="0" fontId="7" fillId="7" borderId="9" xfId="0" applyFont="1" applyFill="1" applyBorder="1" applyAlignment="1">
      <alignment horizontal="left"/>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7" fillId="7" borderId="12" xfId="0" applyFont="1" applyFill="1" applyBorder="1" applyAlignment="1">
      <alignment horizontal="left"/>
    </xf>
    <xf numFmtId="0" fontId="5" fillId="0" borderId="0" xfId="0" applyFont="1" applyBorder="1" applyAlignment="1">
      <alignment horizontal="right"/>
    </xf>
    <xf numFmtId="0" fontId="15" fillId="9" borderId="0" xfId="0" applyFont="1" applyFill="1" applyBorder="1" applyAlignment="1" applyProtection="1">
      <alignment horizontal="center"/>
    </xf>
    <xf numFmtId="0" fontId="7" fillId="11" borderId="11" xfId="0" applyFont="1" applyFill="1" applyBorder="1" applyAlignment="1">
      <alignment horizontal="center"/>
    </xf>
    <xf numFmtId="0" fontId="7" fillId="11" borderId="13" xfId="0" applyFont="1" applyFill="1" applyBorder="1" applyAlignment="1">
      <alignment horizontal="center"/>
    </xf>
    <xf numFmtId="0" fontId="7" fillId="12" borderId="11" xfId="0" applyFont="1" applyFill="1" applyBorder="1" applyAlignment="1">
      <alignment horizontal="center"/>
    </xf>
    <xf numFmtId="0" fontId="7" fillId="12" borderId="13" xfId="0" applyFont="1" applyFill="1" applyBorder="1" applyAlignment="1">
      <alignment horizontal="center"/>
    </xf>
    <xf numFmtId="0" fontId="7" fillId="10" borderId="11" xfId="0" applyFont="1" applyFill="1" applyBorder="1" applyAlignment="1">
      <alignment horizontal="center"/>
    </xf>
    <xf numFmtId="0" fontId="7" fillId="10" borderId="13" xfId="0" applyFont="1" applyFill="1" applyBorder="1" applyAlignment="1">
      <alignment horizontal="center"/>
    </xf>
    <xf numFmtId="0" fontId="7" fillId="24" borderId="11" xfId="0" applyFont="1" applyFill="1" applyBorder="1" applyAlignment="1">
      <alignment horizontal="center"/>
    </xf>
    <xf numFmtId="0" fontId="7" fillId="24" borderId="13" xfId="0" applyFont="1" applyFill="1" applyBorder="1" applyAlignment="1">
      <alignment horizontal="center"/>
    </xf>
    <xf numFmtId="0" fontId="7" fillId="13" borderId="11" xfId="0" applyFont="1" applyFill="1" applyBorder="1" applyAlignment="1">
      <alignment horizontal="center"/>
    </xf>
    <xf numFmtId="0" fontId="7" fillId="13" borderId="13" xfId="0" applyFont="1" applyFill="1" applyBorder="1" applyAlignment="1">
      <alignment horizontal="center"/>
    </xf>
    <xf numFmtId="0" fontId="7" fillId="14" borderId="11" xfId="0" applyFont="1" applyFill="1" applyBorder="1" applyAlignment="1">
      <alignment horizontal="center"/>
    </xf>
    <xf numFmtId="0" fontId="7" fillId="14" borderId="13" xfId="0" applyFont="1" applyFill="1" applyBorder="1" applyAlignment="1">
      <alignment horizontal="center"/>
    </xf>
    <xf numFmtId="0" fontId="7" fillId="15" borderId="11" xfId="0" applyFont="1" applyFill="1" applyBorder="1" applyAlignment="1">
      <alignment horizontal="center"/>
    </xf>
    <xf numFmtId="0" fontId="7" fillId="15" borderId="13" xfId="0" applyFont="1" applyFill="1" applyBorder="1" applyAlignment="1">
      <alignment horizontal="center"/>
    </xf>
    <xf numFmtId="0" fontId="7" fillId="8" borderId="11" xfId="0" applyFont="1" applyFill="1" applyBorder="1" applyAlignment="1">
      <alignment horizontal="center"/>
    </xf>
    <xf numFmtId="0" fontId="7" fillId="8" borderId="13" xfId="0" applyFont="1" applyFill="1" applyBorder="1" applyAlignment="1">
      <alignment horizontal="center"/>
    </xf>
    <xf numFmtId="0" fontId="34" fillId="7" borderId="11" xfId="0" applyFont="1" applyFill="1" applyBorder="1" applyAlignment="1">
      <alignment horizontal="center"/>
    </xf>
    <xf numFmtId="0" fontId="34" fillId="7" borderId="12" xfId="0" applyFont="1" applyFill="1" applyBorder="1" applyAlignment="1">
      <alignment horizontal="center"/>
    </xf>
    <xf numFmtId="0" fontId="34" fillId="7" borderId="13" xfId="0" applyFont="1" applyFill="1" applyBorder="1" applyAlignment="1">
      <alignment horizontal="center"/>
    </xf>
    <xf numFmtId="0" fontId="6" fillId="10" borderId="2" xfId="0" applyFont="1" applyFill="1" applyBorder="1" applyAlignment="1">
      <alignment horizontal="center"/>
    </xf>
    <xf numFmtId="0" fontId="6" fillId="10" borderId="4" xfId="0" applyFont="1" applyFill="1" applyBorder="1" applyAlignment="1">
      <alignment horizontal="center"/>
    </xf>
    <xf numFmtId="0" fontId="43" fillId="13" borderId="11" xfId="0" applyFont="1" applyFill="1" applyBorder="1" applyAlignment="1">
      <alignment horizontal="center"/>
    </xf>
    <xf numFmtId="0" fontId="43" fillId="13" borderId="13" xfId="0" applyFont="1" applyFill="1" applyBorder="1" applyAlignment="1">
      <alignment horizontal="center"/>
    </xf>
    <xf numFmtId="0" fontId="43" fillId="18" borderId="11" xfId="0" applyFont="1" applyFill="1" applyBorder="1" applyAlignment="1">
      <alignment horizontal="center"/>
    </xf>
    <xf numFmtId="0" fontId="43" fillId="18" borderId="13" xfId="0" applyFont="1" applyFill="1" applyBorder="1" applyAlignment="1">
      <alignment horizontal="center"/>
    </xf>
    <xf numFmtId="0" fontId="34" fillId="0" borderId="43" xfId="0" applyFont="1" applyBorder="1" applyAlignment="1">
      <alignment horizontal="left"/>
    </xf>
    <xf numFmtId="0" fontId="34" fillId="0" borderId="44" xfId="0" applyFont="1" applyBorder="1" applyAlignment="1">
      <alignment horizontal="left"/>
    </xf>
    <xf numFmtId="0" fontId="60" fillId="7" borderId="11" xfId="4" applyFont="1" applyFill="1" applyBorder="1" applyAlignment="1" applyProtection="1">
      <alignment horizontal="left"/>
    </xf>
    <xf numFmtId="0" fontId="60" fillId="7" borderId="12" xfId="4" applyFont="1" applyFill="1" applyBorder="1" applyAlignment="1" applyProtection="1">
      <alignment horizontal="left"/>
    </xf>
    <xf numFmtId="0" fontId="60" fillId="7" borderId="13" xfId="4" applyFont="1" applyFill="1" applyBorder="1" applyAlignment="1" applyProtection="1">
      <alignment horizontal="left"/>
    </xf>
    <xf numFmtId="164" fontId="3" fillId="0" borderId="49" xfId="0" applyNumberFormat="1" applyFont="1" applyBorder="1" applyAlignment="1">
      <alignment horizontal="right"/>
    </xf>
    <xf numFmtId="164" fontId="3" fillId="0" borderId="55" xfId="0" applyNumberFormat="1" applyFont="1" applyBorder="1" applyAlignment="1">
      <alignment horizontal="right"/>
    </xf>
    <xf numFmtId="8" fontId="3" fillId="0" borderId="44" xfId="0" applyNumberFormat="1" applyFont="1" applyBorder="1" applyAlignment="1">
      <alignment horizontal="right"/>
    </xf>
    <xf numFmtId="8" fontId="3" fillId="0" borderId="45" xfId="0" applyNumberFormat="1" applyFont="1" applyBorder="1" applyAlignment="1">
      <alignment horizontal="right"/>
    </xf>
    <xf numFmtId="9" fontId="3" fillId="0" borderId="44" xfId="0" applyNumberFormat="1" applyFont="1" applyBorder="1" applyAlignment="1">
      <alignment horizontal="right"/>
    </xf>
    <xf numFmtId="9" fontId="3" fillId="0" borderId="45" xfId="0" applyNumberFormat="1" applyFont="1" applyBorder="1" applyAlignment="1">
      <alignment horizontal="right"/>
    </xf>
    <xf numFmtId="164" fontId="66" fillId="21" borderId="12" xfId="0" applyNumberFormat="1" applyFont="1" applyFill="1" applyBorder="1" applyAlignment="1">
      <alignment horizontal="right"/>
    </xf>
    <xf numFmtId="164" fontId="66" fillId="21" borderId="13" xfId="0" applyNumberFormat="1" applyFont="1" applyFill="1" applyBorder="1" applyAlignment="1">
      <alignment horizontal="right"/>
    </xf>
    <xf numFmtId="0" fontId="43" fillId="14" borderId="11" xfId="0" applyFont="1" applyFill="1" applyBorder="1" applyAlignment="1">
      <alignment horizontal="center"/>
    </xf>
    <xf numFmtId="0" fontId="43" fillId="14" borderId="13" xfId="0" applyFont="1" applyFill="1" applyBorder="1" applyAlignment="1">
      <alignment horizontal="center"/>
    </xf>
    <xf numFmtId="0" fontId="42" fillId="15" borderId="11" xfId="0" applyFont="1" applyFill="1" applyBorder="1" applyAlignment="1">
      <alignment horizontal="center"/>
    </xf>
    <xf numFmtId="0" fontId="42" fillId="15" borderId="13" xfId="0" applyFont="1" applyFill="1" applyBorder="1" applyAlignment="1">
      <alignment horizontal="center"/>
    </xf>
    <xf numFmtId="0" fontId="42" fillId="8" borderId="2" xfId="0" applyFont="1" applyFill="1" applyBorder="1" applyAlignment="1">
      <alignment horizontal="center"/>
    </xf>
    <xf numFmtId="0" fontId="42" fillId="8" borderId="4" xfId="0" applyFont="1" applyFill="1" applyBorder="1" applyAlignment="1">
      <alignment horizontal="center"/>
    </xf>
    <xf numFmtId="0" fontId="42" fillId="6" borderId="2" xfId="0" applyFont="1" applyFill="1" applyBorder="1" applyAlignment="1">
      <alignment horizontal="center"/>
    </xf>
    <xf numFmtId="0" fontId="42" fillId="6" borderId="4" xfId="0" applyFont="1" applyFill="1" applyBorder="1" applyAlignment="1">
      <alignment horizontal="center"/>
    </xf>
    <xf numFmtId="0" fontId="43" fillId="3" borderId="2" xfId="0" applyFont="1" applyFill="1" applyBorder="1" applyAlignment="1">
      <alignment horizontal="center"/>
    </xf>
    <xf numFmtId="0" fontId="43" fillId="3" borderId="4" xfId="0" applyFont="1" applyFill="1" applyBorder="1" applyAlignment="1">
      <alignment horizontal="center"/>
    </xf>
    <xf numFmtId="0" fontId="43" fillId="12" borderId="2" xfId="0" applyFont="1" applyFill="1" applyBorder="1" applyAlignment="1">
      <alignment horizontal="center"/>
    </xf>
    <xf numFmtId="0" fontId="43" fillId="12" borderId="4" xfId="0" applyFont="1" applyFill="1" applyBorder="1" applyAlignment="1">
      <alignment horizontal="center"/>
    </xf>
    <xf numFmtId="0" fontId="34" fillId="0" borderId="54" xfId="0" applyFont="1" applyBorder="1" applyAlignment="1">
      <alignment horizontal="left"/>
    </xf>
    <xf numFmtId="0" fontId="34" fillId="0" borderId="49" xfId="0" applyFont="1" applyBorder="1" applyAlignment="1">
      <alignment horizontal="left"/>
    </xf>
    <xf numFmtId="0" fontId="34" fillId="0" borderId="40" xfId="0" applyFont="1" applyBorder="1" applyAlignment="1">
      <alignment horizontal="left"/>
    </xf>
    <xf numFmtId="0" fontId="34" fillId="0" borderId="39" xfId="0" applyFont="1" applyBorder="1" applyAlignment="1">
      <alignment horizontal="left"/>
    </xf>
    <xf numFmtId="0" fontId="43" fillId="11" borderId="2" xfId="0" applyFont="1" applyFill="1" applyBorder="1" applyAlignment="1">
      <alignment horizontal="center"/>
    </xf>
    <xf numFmtId="0" fontId="43" fillId="11" borderId="4" xfId="0" applyFont="1" applyFill="1" applyBorder="1" applyAlignment="1">
      <alignment horizontal="center"/>
    </xf>
    <xf numFmtId="164" fontId="3" fillId="0" borderId="44" xfId="0" applyNumberFormat="1" applyFont="1" applyBorder="1" applyAlignment="1">
      <alignment horizontal="right"/>
    </xf>
    <xf numFmtId="164" fontId="3" fillId="0" borderId="45" xfId="0" applyNumberFormat="1" applyFont="1" applyBorder="1" applyAlignment="1">
      <alignment horizontal="right"/>
    </xf>
    <xf numFmtId="0" fontId="66" fillId="21" borderId="11" xfId="0" applyFont="1" applyFill="1" applyBorder="1" applyAlignment="1">
      <alignment horizontal="left"/>
    </xf>
    <xf numFmtId="0" fontId="66" fillId="21" borderId="12" xfId="0" applyFont="1" applyFill="1" applyBorder="1" applyAlignment="1">
      <alignment horizontal="left"/>
    </xf>
    <xf numFmtId="8" fontId="3" fillId="0" borderId="39" xfId="0" applyNumberFormat="1" applyFont="1" applyBorder="1" applyAlignment="1"/>
    <xf numFmtId="8" fontId="3" fillId="0" borderId="34" xfId="0" applyNumberFormat="1" applyFont="1" applyBorder="1" applyAlignment="1"/>
    <xf numFmtId="0" fontId="49" fillId="3" borderId="48" xfId="0" applyFont="1" applyFill="1" applyBorder="1" applyAlignment="1" applyProtection="1">
      <alignment horizontal="right"/>
    </xf>
    <xf numFmtId="0" fontId="49" fillId="3" borderId="46" xfId="0" applyFont="1" applyFill="1" applyBorder="1" applyAlignment="1" applyProtection="1">
      <alignment horizontal="right"/>
    </xf>
    <xf numFmtId="0" fontId="5" fillId="9" borderId="11" xfId="0" applyFont="1" applyFill="1" applyBorder="1" applyAlignment="1" applyProtection="1">
      <alignment horizontal="center"/>
    </xf>
    <xf numFmtId="0" fontId="5" fillId="9" borderId="12" xfId="0" applyFont="1" applyFill="1" applyBorder="1" applyAlignment="1" applyProtection="1">
      <alignment horizontal="center"/>
    </xf>
    <xf numFmtId="0" fontId="5" fillId="9" borderId="13" xfId="0" applyFont="1" applyFill="1" applyBorder="1" applyAlignment="1" applyProtection="1">
      <alignment horizont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xf>
    <xf numFmtId="0" fontId="10" fillId="7" borderId="11" xfId="0" applyFont="1" applyFill="1" applyBorder="1" applyAlignment="1" applyProtection="1">
      <alignment horizontal="left" vertical="center"/>
    </xf>
    <xf numFmtId="0" fontId="10" fillId="7" borderId="12" xfId="0" applyFont="1" applyFill="1" applyBorder="1" applyAlignment="1" applyProtection="1">
      <alignment horizontal="left" vertical="center"/>
    </xf>
    <xf numFmtId="0" fontId="10" fillId="7" borderId="13" xfId="0" applyFont="1" applyFill="1" applyBorder="1" applyAlignment="1" applyProtection="1">
      <alignment horizontal="left" vertical="center"/>
    </xf>
    <xf numFmtId="0" fontId="34" fillId="7" borderId="11" xfId="0" applyFont="1" applyFill="1" applyBorder="1" applyAlignment="1" applyProtection="1">
      <alignment horizontal="left" vertical="center"/>
    </xf>
    <xf numFmtId="0" fontId="34" fillId="7" borderId="12" xfId="0" applyFont="1" applyFill="1" applyBorder="1" applyAlignment="1" applyProtection="1">
      <alignment horizontal="left" vertical="center"/>
    </xf>
    <xf numFmtId="0" fontId="34" fillId="7" borderId="13" xfId="0" applyFont="1" applyFill="1" applyBorder="1" applyAlignment="1" applyProtection="1">
      <alignment horizontal="left" vertical="center"/>
    </xf>
    <xf numFmtId="0" fontId="1" fillId="0" borderId="46" xfId="0" applyFont="1" applyBorder="1" applyAlignment="1" applyProtection="1">
      <alignment horizontal="left" vertical="top" wrapText="1"/>
    </xf>
    <xf numFmtId="0" fontId="1" fillId="0" borderId="0" xfId="0" applyFont="1" applyBorder="1" applyAlignment="1" applyProtection="1">
      <alignment horizontal="left" vertical="top" wrapText="1"/>
    </xf>
    <xf numFmtId="0" fontId="5" fillId="9" borderId="11" xfId="0" applyFont="1" applyFill="1" applyBorder="1" applyAlignment="1">
      <alignment horizontal="center"/>
    </xf>
    <xf numFmtId="0" fontId="5" fillId="9" borderId="12" xfId="0" applyFont="1" applyFill="1" applyBorder="1" applyAlignment="1">
      <alignment horizontal="center"/>
    </xf>
    <xf numFmtId="0" fontId="5" fillId="9" borderId="13" xfId="0" applyFont="1" applyFill="1" applyBorder="1" applyAlignment="1">
      <alignment horizontal="center"/>
    </xf>
    <xf numFmtId="0" fontId="5" fillId="9" borderId="23" xfId="0" applyFont="1" applyFill="1" applyBorder="1" applyAlignment="1">
      <alignment horizontal="center" vertical="center"/>
    </xf>
    <xf numFmtId="0" fontId="5" fillId="9" borderId="31" xfId="0" applyFont="1" applyFill="1" applyBorder="1" applyAlignment="1">
      <alignment horizontal="center" vertical="center"/>
    </xf>
    <xf numFmtId="0" fontId="5" fillId="16" borderId="23" xfId="0" applyFont="1" applyFill="1" applyBorder="1" applyAlignment="1">
      <alignment horizontal="center" vertical="center"/>
    </xf>
    <xf numFmtId="0" fontId="5" fillId="16" borderId="31" xfId="0" applyFont="1" applyFill="1" applyBorder="1" applyAlignment="1">
      <alignment horizontal="center" vertical="center"/>
    </xf>
    <xf numFmtId="0" fontId="5" fillId="17" borderId="23" xfId="0" applyFont="1" applyFill="1" applyBorder="1" applyAlignment="1">
      <alignment horizontal="center" vertical="center"/>
    </xf>
    <xf numFmtId="0" fontId="5" fillId="17" borderId="31" xfId="0" applyFont="1" applyFill="1" applyBorder="1" applyAlignment="1">
      <alignment horizontal="center" vertical="center"/>
    </xf>
    <xf numFmtId="0" fontId="17" fillId="12" borderId="44" xfId="0" applyFont="1" applyFill="1" applyBorder="1" applyAlignment="1">
      <alignment horizontal="center"/>
    </xf>
    <xf numFmtId="0" fontId="17" fillId="12" borderId="41" xfId="0" applyFont="1" applyFill="1" applyBorder="1" applyAlignment="1">
      <alignment horizontal="center"/>
    </xf>
    <xf numFmtId="0" fontId="17" fillId="11" borderId="44" xfId="0" applyFont="1" applyFill="1" applyBorder="1" applyAlignment="1">
      <alignment horizontal="center"/>
    </xf>
    <xf numFmtId="0" fontId="17" fillId="11" borderId="41" xfId="0" applyFont="1" applyFill="1" applyBorder="1" applyAlignment="1">
      <alignment horizontal="center"/>
    </xf>
    <xf numFmtId="0" fontId="5" fillId="0" borderId="54" xfId="0" applyFont="1" applyBorder="1" applyAlignment="1">
      <alignment horizontal="center"/>
    </xf>
    <xf numFmtId="0" fontId="5" fillId="0" borderId="49" xfId="0" applyFont="1" applyBorder="1" applyAlignment="1">
      <alignment horizontal="center"/>
    </xf>
    <xf numFmtId="0" fontId="5" fillId="0" borderId="55" xfId="0" applyFont="1" applyBorder="1" applyAlignment="1">
      <alignment horizontal="center"/>
    </xf>
    <xf numFmtId="0" fontId="5" fillId="5" borderId="11" xfId="0" applyFont="1" applyFill="1" applyBorder="1" applyAlignment="1">
      <alignment horizontal="center"/>
    </xf>
    <xf numFmtId="0" fontId="5" fillId="5" borderId="12" xfId="0" applyFont="1" applyFill="1" applyBorder="1" applyAlignment="1">
      <alignment horizontal="center"/>
    </xf>
    <xf numFmtId="0" fontId="5" fillId="5" borderId="13" xfId="0" applyFont="1" applyFill="1" applyBorder="1" applyAlignment="1">
      <alignment horizontal="center"/>
    </xf>
    <xf numFmtId="0" fontId="49" fillId="0" borderId="43" xfId="0" applyFont="1" applyBorder="1" applyAlignment="1" applyProtection="1">
      <alignment horizontal="center"/>
    </xf>
    <xf numFmtId="0" fontId="49" fillId="0" borderId="44" xfId="0" applyFont="1" applyBorder="1" applyAlignment="1" applyProtection="1">
      <alignment horizontal="center"/>
    </xf>
    <xf numFmtId="0" fontId="49" fillId="0" borderId="45" xfId="0" applyFont="1" applyBorder="1" applyAlignment="1" applyProtection="1">
      <alignment horizontal="center"/>
    </xf>
    <xf numFmtId="0" fontId="36" fillId="9" borderId="22" xfId="0" applyFont="1" applyFill="1" applyBorder="1" applyAlignment="1" applyProtection="1">
      <alignment horizontal="left" vertical="top" wrapText="1"/>
    </xf>
    <xf numFmtId="0" fontId="36" fillId="9" borderId="15" xfId="0" applyFont="1" applyFill="1" applyBorder="1" applyAlignment="1" applyProtection="1">
      <alignment horizontal="left" vertical="top" wrapText="1"/>
    </xf>
    <xf numFmtId="0" fontId="36" fillId="9" borderId="23" xfId="0" applyNumberFormat="1" applyFont="1" applyFill="1" applyBorder="1" applyAlignment="1" applyProtection="1">
      <alignment horizontal="center" vertical="center" wrapText="1"/>
    </xf>
    <xf numFmtId="0" fontId="36" fillId="9" borderId="14" xfId="0" applyNumberFormat="1" applyFont="1" applyFill="1" applyBorder="1" applyAlignment="1" applyProtection="1">
      <alignment horizontal="center" vertical="center" wrapText="1"/>
    </xf>
    <xf numFmtId="0" fontId="36" fillId="5" borderId="23" xfId="0" applyFont="1" applyFill="1" applyBorder="1" applyAlignment="1" applyProtection="1">
      <alignment horizontal="center" vertical="center" wrapText="1"/>
      <protection locked="0"/>
    </xf>
    <xf numFmtId="0" fontId="36" fillId="5" borderId="14" xfId="0" applyFont="1" applyFill="1" applyBorder="1" applyAlignment="1" applyProtection="1">
      <alignment horizontal="center" vertical="center" wrapText="1"/>
      <protection locked="0"/>
    </xf>
    <xf numFmtId="0" fontId="36" fillId="5" borderId="33" xfId="0" applyFont="1" applyFill="1" applyBorder="1" applyAlignment="1" applyProtection="1">
      <alignment horizontal="center" vertical="center" wrapText="1"/>
      <protection locked="0"/>
    </xf>
    <xf numFmtId="0" fontId="36" fillId="5" borderId="29" xfId="0" applyFont="1" applyFill="1" applyBorder="1" applyAlignment="1" applyProtection="1">
      <alignment horizontal="center" vertical="center" wrapText="1"/>
      <protection locked="0"/>
    </xf>
    <xf numFmtId="0" fontId="6" fillId="7" borderId="11" xfId="0" applyFont="1" applyFill="1" applyBorder="1" applyAlignment="1">
      <alignment horizontal="left"/>
    </xf>
    <xf numFmtId="0" fontId="6" fillId="7" borderId="12" xfId="0" applyFont="1" applyFill="1" applyBorder="1" applyAlignment="1">
      <alignment horizontal="left"/>
    </xf>
    <xf numFmtId="0" fontId="6" fillId="7" borderId="13" xfId="0" applyFont="1" applyFill="1" applyBorder="1" applyAlignment="1">
      <alignment horizontal="left"/>
    </xf>
    <xf numFmtId="0" fontId="44" fillId="6" borderId="44" xfId="0" applyFont="1" applyFill="1" applyBorder="1" applyAlignment="1">
      <alignment horizontal="center"/>
    </xf>
    <xf numFmtId="0" fontId="44" fillId="6" borderId="41" xfId="0" applyFont="1" applyFill="1" applyBorder="1" applyAlignment="1">
      <alignment horizontal="center"/>
    </xf>
    <xf numFmtId="0" fontId="17" fillId="3" borderId="44" xfId="0" applyFont="1" applyFill="1" applyBorder="1" applyAlignment="1">
      <alignment horizontal="center"/>
    </xf>
    <xf numFmtId="0" fontId="17" fillId="3" borderId="41" xfId="0" applyFont="1" applyFill="1" applyBorder="1" applyAlignment="1">
      <alignment horizontal="center"/>
    </xf>
    <xf numFmtId="0" fontId="17" fillId="10" borderId="44" xfId="0" applyFont="1" applyFill="1" applyBorder="1" applyAlignment="1">
      <alignment horizontal="center"/>
    </xf>
    <xf numFmtId="0" fontId="17" fillId="10" borderId="41" xfId="0" applyFont="1" applyFill="1" applyBorder="1" applyAlignment="1">
      <alignment horizontal="center"/>
    </xf>
    <xf numFmtId="0" fontId="17" fillId="18" borderId="44" xfId="0" applyFont="1" applyFill="1" applyBorder="1" applyAlignment="1">
      <alignment horizontal="center"/>
    </xf>
    <xf numFmtId="0" fontId="17" fillId="18" borderId="41" xfId="0" applyFont="1" applyFill="1" applyBorder="1" applyAlignment="1">
      <alignment horizontal="center"/>
    </xf>
    <xf numFmtId="0" fontId="25" fillId="13" borderId="44" xfId="0" applyFont="1" applyFill="1" applyBorder="1" applyAlignment="1">
      <alignment horizontal="center"/>
    </xf>
    <xf numFmtId="0" fontId="25" fillId="13" borderId="41" xfId="0" applyFont="1" applyFill="1" applyBorder="1" applyAlignment="1">
      <alignment horizontal="center"/>
    </xf>
    <xf numFmtId="0" fontId="17" fillId="14" borderId="44" xfId="0" applyFont="1" applyFill="1" applyBorder="1" applyAlignment="1">
      <alignment horizontal="center"/>
    </xf>
    <xf numFmtId="0" fontId="17" fillId="14" borderId="41" xfId="0" applyFont="1" applyFill="1" applyBorder="1" applyAlignment="1">
      <alignment horizontal="center"/>
    </xf>
    <xf numFmtId="0" fontId="44" fillId="15" borderId="44" xfId="0" applyFont="1" applyFill="1" applyBorder="1" applyAlignment="1">
      <alignment horizontal="center"/>
    </xf>
    <xf numFmtId="0" fontId="44" fillId="15" borderId="41" xfId="0" applyFont="1" applyFill="1" applyBorder="1" applyAlignment="1">
      <alignment horizontal="center"/>
    </xf>
    <xf numFmtId="0" fontId="44" fillId="19" borderId="44" xfId="0" applyFont="1" applyFill="1" applyBorder="1" applyAlignment="1">
      <alignment horizontal="center"/>
    </xf>
    <xf numFmtId="0" fontId="44" fillId="19" borderId="41" xfId="0" applyFont="1" applyFill="1" applyBorder="1" applyAlignment="1">
      <alignment horizontal="center"/>
    </xf>
  </cellXfs>
  <cellStyles count="17">
    <cellStyle name="Comma" xfId="3" builtinId="3"/>
    <cellStyle name="Currency" xfId="1" builtinId="4"/>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Hyperlink" xfId="4" builtinId="8"/>
    <cellStyle name="Normal" xfId="0" builtinId="0"/>
    <cellStyle name="Percent" xfId="2" builtinId="5"/>
  </cellStyles>
  <dxfs count="0"/>
  <tableStyles count="0" defaultTableStyle="TableStyleMedium9" defaultPivotStyle="PivotStyleLight16"/>
  <colors>
    <mruColors>
      <color rgb="FF663300"/>
      <color rgb="FF996633"/>
      <color rgb="FFC981BA"/>
      <color rgb="FFFF99FF"/>
      <color rgb="FF99CC00"/>
      <color rgb="FFFFFF99"/>
      <color rgb="FF7EC234"/>
      <color rgb="FFFFFFCC"/>
      <color rgb="FF9900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0</xdr:col>
      <xdr:colOff>333375</xdr:colOff>
      <xdr:row>1</xdr:row>
      <xdr:rowOff>11907</xdr:rowOff>
    </xdr:from>
    <xdr:to>
      <xdr:col>14</xdr:col>
      <xdr:colOff>495300</xdr:colOff>
      <xdr:row>26</xdr:row>
      <xdr:rowOff>152400</xdr:rowOff>
    </xdr:to>
    <xdr:sp macro="" textlink="">
      <xdr:nvSpPr>
        <xdr:cNvPr id="2" name="TextBox 1"/>
        <xdr:cNvSpPr txBox="1"/>
      </xdr:nvSpPr>
      <xdr:spPr>
        <a:xfrm>
          <a:off x="333375" y="202407"/>
          <a:ext cx="8429625" cy="118752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Welcome to the UC Cooperative Extension </a:t>
          </a:r>
          <a:r>
            <a:rPr lang="en-US" sz="1600" b="1"/>
            <a:t>Orchard</a:t>
          </a:r>
          <a:r>
            <a:rPr lang="en-US" sz="1600"/>
            <a:t> </a:t>
          </a:r>
          <a:r>
            <a:rPr lang="en-US" sz="1600" b="1" u="none" baseline="0"/>
            <a:t>Crop Profitability Calculator!  </a:t>
          </a:r>
        </a:p>
        <a:p>
          <a:endParaRPr lang="en-US" sz="1600" baseline="0"/>
        </a:p>
        <a:p>
          <a:r>
            <a:rPr lang="en-US" sz="1600" baseline="0"/>
            <a:t>After entering data about your farm expenses, projected sales, labor and production expenses, this tool will calculate the profitability of the crops that you grow.   This closer look at your crops will help you make decisions about what to grow, how much to grow and at what prices to sell your farm products.  </a:t>
          </a:r>
        </a:p>
        <a:p>
          <a:endParaRPr lang="en-US" sz="1600" baseline="0"/>
        </a:p>
        <a:p>
          <a:r>
            <a:rPr lang="en-US" sz="1600" baseline="0"/>
            <a:t>To complete the calculator, enter data on each of the worksheets.  You can see the labeled tabs of these worksheets along the very bottom of the screen.  </a:t>
          </a:r>
          <a:r>
            <a:rPr lang="en-US" sz="1600" b="1" baseline="0"/>
            <a:t>You will enter data only into yellow colored cells.</a:t>
          </a:r>
          <a:r>
            <a:rPr lang="en-US" sz="1600" baseline="0"/>
            <a:t>  All calculations are automatic.</a:t>
          </a:r>
        </a:p>
        <a:p>
          <a:endParaRPr lang="en-US" sz="1600" u="sng" baseline="0"/>
        </a:p>
        <a:p>
          <a:r>
            <a:rPr lang="en-US" sz="1600" u="sng" baseline="0"/>
            <a:t>Data should be entered in each sheet starting with the BLUE tabs</a:t>
          </a:r>
          <a:r>
            <a:rPr lang="en-US" sz="1600" baseline="0"/>
            <a:t>: "Labor Overheads," "Cash Overheads," and "Depreciation Overheads."   This information applies to your entire farm and will only be entered once.  </a:t>
          </a:r>
        </a:p>
        <a:p>
          <a:endParaRPr lang="en-US" sz="1600" baseline="0"/>
        </a:p>
        <a:p>
          <a:r>
            <a:rPr lang="en-US" sz="1600" baseline="0"/>
            <a:t>Begin to enter crop sales and production data starting with the RED tab, "Crop 1."  Proceed to "Project Your Income," "Describe Your Farm," "Production Labor," and "Direct Costs."  You will enter this crop specific data for each crop you grow, though data entry for crops 2-10  is simplified on one sheet (colorful tabs).   You can enter data for as few as one crop and as many as 10.  If you grow more than 10 crops, we recommend you group like items together, for example:  cutting greens, bunching greens, winter squash.</a:t>
          </a:r>
        </a:p>
        <a:p>
          <a:endParaRPr lang="en-US" sz="1600" baseline="0"/>
        </a:p>
        <a:p>
          <a:pPr marL="0" marR="0" indent="0" defTabSz="914400" eaLnBrk="1" fontAlgn="auto" latinLnBrk="0" hangingPunct="1">
            <a:lnSpc>
              <a:spcPct val="100000"/>
            </a:lnSpc>
            <a:spcBef>
              <a:spcPts val="0"/>
            </a:spcBef>
            <a:spcAft>
              <a:spcPts val="0"/>
            </a:spcAft>
            <a:buClrTx/>
            <a:buSzTx/>
            <a:buFontTx/>
            <a:buNone/>
            <a:tabLst/>
            <a:defRPr/>
          </a:pPr>
          <a:r>
            <a:rPr lang="en-US" sz="1600" baseline="0">
              <a:solidFill>
                <a:schemeClr val="dk1"/>
              </a:solidFill>
              <a:effectLst/>
              <a:latin typeface="+mn-lt"/>
              <a:ea typeface="+mn-ea"/>
              <a:cs typeface="+mn-cs"/>
            </a:rPr>
            <a:t>To achieve the most accurate results, you will need to enter the most accurate data.   You will also need to enter in all of the crops that you grow to see a clear picture of whole farm profitability.  If you grow more than 10 crops, you will need to group crops by type (i.e. pears, or berries) to fit them into the calculator. </a:t>
          </a:r>
          <a:endParaRPr lang="en-US" sz="1600">
            <a:effectLst/>
          </a:endParaRPr>
        </a:p>
        <a:p>
          <a:endParaRPr lang="en-US" sz="1600" baseline="0"/>
        </a:p>
        <a:p>
          <a:r>
            <a:rPr lang="en-US" sz="1600" baseline="0"/>
            <a:t>Once data has been entered on all of the applicable sheets, view the  YELLOW assessment sheets to see the results of the calculator.  The first, "All Crops Assessment," is a summary of each crop you have entered and includes a "Whole Farm Assessment" summary.  Use this sheet to compare your crops and identify those which are performing best and worst.  </a:t>
          </a:r>
        </a:p>
        <a:p>
          <a:endParaRPr lang="en-US" sz="1600" baseline="0"/>
        </a:p>
        <a:p>
          <a:r>
            <a:rPr lang="en-US" sz="1600" baseline="0"/>
            <a:t>"Covering Overheads + Profit" shows the details of how this Profitability Calculator distributes the overhead (or "fixed") costs of your farm across all of your crops.  Each crop needs to contribute!  If you have income from other farm enterprises like livestock, or row crops NOT entered in this calculator,  it is important to enter that data on the "Describe Your Farm" page so that this allocation is accurate (those other enterprises must contribute to overhead costs as well.)</a:t>
          </a:r>
        </a:p>
        <a:p>
          <a:endParaRPr lang="en-US" sz="1600" baseline="0"/>
        </a:p>
        <a:p>
          <a:r>
            <a:rPr lang="en-US" sz="1600" baseline="0"/>
            <a:t>The final assessment sheet is the "Scenarios Tool."  This tool allows you to enter in various production and pricing scenarios.  This is where all of the data and analysis turns into action!  The goal is to pay your overhead expenses and earn a profit!  What does it look like if you only grow your best performing crops?  How much can you scale up your production to cover your costs and make  a profit?  </a:t>
          </a:r>
        </a:p>
        <a:p>
          <a:endParaRPr lang="en-US" sz="1600" baseline="0"/>
        </a:p>
        <a:p>
          <a:r>
            <a:rPr lang="en-US" sz="1600" baseline="0"/>
            <a:t>Please remember that this tool is only as accurate as the data entered into it and makes certain assumptions about farm production.  We hope that it helps you to make the best decisions possible on your farm to build financially sustainable business!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171450</xdr:colOff>
      <xdr:row>2</xdr:row>
      <xdr:rowOff>38100</xdr:rowOff>
    </xdr:from>
    <xdr:to>
      <xdr:col>7</xdr:col>
      <xdr:colOff>19050</xdr:colOff>
      <xdr:row>9</xdr:row>
      <xdr:rowOff>84667</xdr:rowOff>
    </xdr:to>
    <xdr:sp macro="" textlink="">
      <xdr:nvSpPr>
        <xdr:cNvPr id="2" name="TextBox 1"/>
        <xdr:cNvSpPr txBox="1"/>
      </xdr:nvSpPr>
      <xdr:spPr>
        <a:xfrm>
          <a:off x="171450" y="387350"/>
          <a:ext cx="6049433" cy="14753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Use this calculator to look at different production and pricing scenarios.  Scenario 1 shows the information you have already entered throughout this workbook.  Remember, you are looking for a Profit Margin (</a:t>
          </a:r>
          <a:r>
            <a:rPr lang="en-US" sz="1100" b="0" i="1" u="none" strike="noStrike">
              <a:solidFill>
                <a:schemeClr val="accent4">
                  <a:lumMod val="75000"/>
                </a:schemeClr>
              </a:solidFill>
              <a:effectLst/>
              <a:latin typeface="+mn-lt"/>
              <a:ea typeface="+mn-ea"/>
              <a:cs typeface="+mn-cs"/>
            </a:rPr>
            <a:t>aka Gross Margin Ratio</a:t>
          </a:r>
          <a:r>
            <a:rPr lang="en-US" sz="1100" b="0" i="0" u="none" strike="noStrike">
              <a:solidFill>
                <a:schemeClr val="dk1"/>
              </a:solidFill>
              <a:effectLst/>
              <a:latin typeface="+mn-lt"/>
              <a:ea typeface="+mn-ea"/>
              <a:cs typeface="+mn-cs"/>
            </a:rPr>
            <a:t>) of 70% or higher, meaning that $0.70 of every dollar earned</a:t>
          </a:r>
          <a:r>
            <a:rPr lang="en-US" sz="1100" b="0" i="0" u="none" strike="noStrike" baseline="0">
              <a:solidFill>
                <a:schemeClr val="dk1"/>
              </a:solidFill>
              <a:effectLst/>
              <a:latin typeface="+mn-lt"/>
              <a:ea typeface="+mn-ea"/>
              <a:cs typeface="+mn-cs"/>
            </a:rPr>
            <a:t> by</a:t>
          </a:r>
          <a:r>
            <a:rPr lang="en-US" sz="1100" b="0" i="0">
              <a:solidFill>
                <a:schemeClr val="dk1"/>
              </a:solidFill>
              <a:effectLst/>
              <a:latin typeface="+mn-lt"/>
              <a:ea typeface="+mn-ea"/>
              <a:cs typeface="+mn-cs"/>
            </a:rPr>
            <a:t> a crop is available to cover overhead costs and profit. </a:t>
          </a:r>
          <a:r>
            <a:rPr lang="en-US" sz="1100">
              <a:solidFill>
                <a:schemeClr val="dk1"/>
              </a:solidFill>
              <a:effectLst/>
              <a:latin typeface="+mn-lt"/>
              <a:ea typeface="+mn-ea"/>
              <a:cs typeface="+mn-cs"/>
            </a:rPr>
            <a:t> </a:t>
          </a:r>
          <a:endParaRPr lang="en-US">
            <a:effectLst/>
          </a:endParaRPr>
        </a:p>
        <a:p>
          <a:endParaRPr lang="en-US" sz="900" b="0" i="0" u="none" strike="noStrik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Instead of allocating overheads into cost of production, you</a:t>
          </a:r>
          <a:r>
            <a:rPr lang="en-US" sz="1100" b="0" i="0" baseline="0">
              <a:solidFill>
                <a:schemeClr val="dk1"/>
              </a:solidFill>
              <a:effectLst/>
              <a:latin typeface="+mn-lt"/>
              <a:ea typeface="+mn-ea"/>
              <a:cs typeface="+mn-cs"/>
            </a:rPr>
            <a:t> can look at how crop profit pays</a:t>
          </a:r>
          <a:r>
            <a:rPr lang="en-US" sz="1100" b="0" i="0">
              <a:solidFill>
                <a:schemeClr val="dk1"/>
              </a:solidFill>
              <a:effectLst/>
              <a:latin typeface="+mn-lt"/>
              <a:ea typeface="+mn-ea"/>
              <a:cs typeface="+mn-cs"/>
            </a:rPr>
            <a:t> overhead costs</a:t>
          </a:r>
          <a:r>
            <a:rPr lang="en-US" sz="1100" b="0" i="0" baseline="0">
              <a:solidFill>
                <a:schemeClr val="dk1"/>
              </a:solidFill>
              <a:effectLst/>
              <a:latin typeface="+mn-lt"/>
              <a:ea typeface="+mn-ea"/>
              <a:cs typeface="+mn-cs"/>
            </a:rPr>
            <a:t> and meets</a:t>
          </a:r>
          <a:r>
            <a:rPr lang="en-US" sz="1100" b="0" i="0">
              <a:solidFill>
                <a:schemeClr val="dk1"/>
              </a:solidFill>
              <a:effectLst/>
              <a:latin typeface="+mn-lt"/>
              <a:ea typeface="+mn-ea"/>
              <a:cs typeface="+mn-cs"/>
            </a:rPr>
            <a:t> profit goals.  The</a:t>
          </a:r>
          <a:r>
            <a:rPr lang="en-US" sz="1100" b="0" i="0" baseline="0">
              <a:solidFill>
                <a:schemeClr val="dk1"/>
              </a:solidFill>
              <a:effectLst/>
              <a:latin typeface="+mn-lt"/>
              <a:ea typeface="+mn-ea"/>
              <a:cs typeface="+mn-cs"/>
            </a:rPr>
            <a:t> "Covering Overhead Costs and Profit"</a:t>
          </a:r>
          <a:r>
            <a:rPr lang="en-US" sz="1100" b="0" i="0">
              <a:solidFill>
                <a:schemeClr val="dk1"/>
              </a:solidFill>
              <a:effectLst/>
              <a:latin typeface="+mn-lt"/>
              <a:ea typeface="+mn-ea"/>
              <a:cs typeface="+mn-cs"/>
            </a:rPr>
            <a:t> table to the right compares the contribution to overhead costs and profit by each crop in each of the production scenarios.</a:t>
          </a:r>
          <a:endParaRPr lang="en-US">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2</xdr:row>
      <xdr:rowOff>104775</xdr:rowOff>
    </xdr:from>
    <xdr:to>
      <xdr:col>8</xdr:col>
      <xdr:colOff>666750</xdr:colOff>
      <xdr:row>5</xdr:row>
      <xdr:rowOff>31750</xdr:rowOff>
    </xdr:to>
    <xdr:sp macro="" textlink="">
      <xdr:nvSpPr>
        <xdr:cNvPr id="2" name="TextBox 1"/>
        <xdr:cNvSpPr txBox="1"/>
      </xdr:nvSpPr>
      <xdr:spPr>
        <a:xfrm>
          <a:off x="174625" y="824442"/>
          <a:ext cx="10260542"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a:t>
          </a:r>
          <a:r>
            <a:rPr lang="en-US" sz="1100" baseline="0"/>
            <a:t> specifics of labor will help us to determine the costs of producing your crops.  This calculator looks at farm labor in two ways:  as an overhead cost that cannot be tied to a specific farm task, and as a direct cost when labor can be specifically attributed to a job on the farm.  To make sure that we don't count labor twice, we total up all of the time that you will enter throughout this calculator and subtract if from the owner salary and employee wage that you enter on this page. Use the labor calculators to help determine owner and employee salary, wages and hourly rates.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82702</xdr:colOff>
      <xdr:row>2</xdr:row>
      <xdr:rowOff>58207</xdr:rowOff>
    </xdr:from>
    <xdr:to>
      <xdr:col>6</xdr:col>
      <xdr:colOff>173182</xdr:colOff>
      <xdr:row>7</xdr:row>
      <xdr:rowOff>169334</xdr:rowOff>
    </xdr:to>
    <xdr:sp macro="" textlink="">
      <xdr:nvSpPr>
        <xdr:cNvPr id="3" name="TextBox 2"/>
        <xdr:cNvSpPr txBox="1"/>
      </xdr:nvSpPr>
      <xdr:spPr>
        <a:xfrm>
          <a:off x="82702" y="513290"/>
          <a:ext cx="8535980" cy="1063627"/>
        </a:xfrm>
        <a:prstGeom prst="rect">
          <a:avLst/>
        </a:prstGeom>
        <a:solidFill>
          <a:schemeClr val="lt1"/>
        </a:solid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aseline="0">
              <a:solidFill>
                <a:schemeClr val="dk1"/>
              </a:solidFill>
              <a:latin typeface="+mn-lt"/>
              <a:ea typeface="+mn-ea"/>
              <a:cs typeface="+mn-cs"/>
            </a:rPr>
            <a:t>Cash overheads are those that you have to pay for on a yearly basis. </a:t>
          </a:r>
          <a:r>
            <a:rPr lang="en-US" sz="1200"/>
            <a:t>Every operation</a:t>
          </a:r>
          <a:r>
            <a:rPr lang="en-US" sz="1200" baseline="0"/>
            <a:t> has cash overhead costs, ranging from advertising to equipment repairs.  Below, you will find a comprehensive list of cash overhead costs for a typical farm operation.  Enter how much they cost for your operation.   A printed copy of a profit/loss financials sheet is great starting place.  If you don't spend money on a particular overhead, then simply enter "0".  If you have items that are not listed, enter those amounts in the last row - "Other Cash Overhead Expenses".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xdr:colOff>
      <xdr:row>2</xdr:row>
      <xdr:rowOff>73269</xdr:rowOff>
    </xdr:from>
    <xdr:to>
      <xdr:col>6</xdr:col>
      <xdr:colOff>1439334</xdr:colOff>
      <xdr:row>8</xdr:row>
      <xdr:rowOff>211666</xdr:rowOff>
    </xdr:to>
    <xdr:sp macro="" textlink="">
      <xdr:nvSpPr>
        <xdr:cNvPr id="2" name="TextBox 1"/>
        <xdr:cNvSpPr txBox="1"/>
      </xdr:nvSpPr>
      <xdr:spPr>
        <a:xfrm>
          <a:off x="158752" y="570686"/>
          <a:ext cx="9397999" cy="1281397"/>
        </a:xfrm>
        <a:prstGeom prst="rect">
          <a:avLst/>
        </a:prstGeom>
        <a:solidFill>
          <a:schemeClr val="lt1"/>
        </a:solid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aseline="0">
              <a:solidFill>
                <a:schemeClr val="dk1"/>
              </a:solidFill>
              <a:latin typeface="+mn-lt"/>
              <a:ea typeface="+mn-ea"/>
              <a:cs typeface="+mn-cs"/>
            </a:rPr>
            <a:t>Non-cash overheads are those that you don't have to pay for on a yearly basis - these are capital expenses, or otherwise one-time purchases. </a:t>
          </a:r>
          <a:r>
            <a:rPr lang="en-US" sz="1200">
              <a:solidFill>
                <a:schemeClr val="dk1"/>
              </a:solidFill>
              <a:latin typeface="+mn-lt"/>
              <a:ea typeface="+mn-ea"/>
              <a:cs typeface="+mn-cs"/>
            </a:rPr>
            <a:t>Every operation</a:t>
          </a:r>
          <a:r>
            <a:rPr lang="en-US" sz="1200" baseline="0">
              <a:solidFill>
                <a:schemeClr val="dk1"/>
              </a:solidFill>
              <a:latin typeface="+mn-lt"/>
              <a:ea typeface="+mn-ea"/>
              <a:cs typeface="+mn-cs"/>
            </a:rPr>
            <a:t> has non-cash overhead costs, ranging from land to tractor implements.  They are generally items that cost more that $250 and last longer than 2 years.  Below, you will find a comprehensive list of non-cash overhead costs for a typical farm operation.  Enter how much they cost for your operation.  You will also have to estimate the "useful life span" at the time of purchase for each item.  For instance, you may estimate that one of your tractors will last for 30 years.  If so, then enter "30" in the "Useful Life Span" column. </a:t>
          </a:r>
        </a:p>
        <a:p>
          <a:r>
            <a:rPr lang="en-US" sz="1200" baseline="0">
              <a:solidFill>
                <a:schemeClr val="dk1"/>
              </a:solidFill>
              <a:latin typeface="+mn-lt"/>
              <a:ea typeface="+mn-ea"/>
              <a:cs typeface="+mn-cs"/>
            </a:rPr>
            <a:t>If you have made other capital purchases that aren't listed be sure to enter them under "Other Capital Expenses".  </a:t>
          </a:r>
          <a:endParaRPr lang="en-US" sz="1200">
            <a:solidFill>
              <a:schemeClr val="dk1"/>
            </a:solidFill>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9524</xdr:colOff>
      <xdr:row>2</xdr:row>
      <xdr:rowOff>57150</xdr:rowOff>
    </xdr:from>
    <xdr:to>
      <xdr:col>11</xdr:col>
      <xdr:colOff>76200</xdr:colOff>
      <xdr:row>7</xdr:row>
      <xdr:rowOff>0</xdr:rowOff>
    </xdr:to>
    <xdr:sp macro="" textlink="">
      <xdr:nvSpPr>
        <xdr:cNvPr id="2" name="TextBox 1"/>
        <xdr:cNvSpPr txBox="1"/>
      </xdr:nvSpPr>
      <xdr:spPr>
        <a:xfrm>
          <a:off x="2028824" y="438150"/>
          <a:ext cx="4200526" cy="8953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600"/>
            <a:t>Hello there! </a:t>
          </a:r>
        </a:p>
        <a:p>
          <a:pPr algn="ctr"/>
          <a:r>
            <a:rPr lang="en-US" sz="1600"/>
            <a:t>Please</a:t>
          </a:r>
          <a:r>
            <a:rPr lang="en-US" sz="1600" baseline="0"/>
            <a:t> enter the name of the first crop you would like to analyze:</a:t>
          </a:r>
          <a:endParaRPr lang="en-US" sz="1600"/>
        </a:p>
      </xdr:txBody>
    </xdr:sp>
    <xdr:clientData/>
  </xdr:twoCellAnchor>
  <xdr:oneCellAnchor>
    <xdr:from>
      <xdr:col>1</xdr:col>
      <xdr:colOff>57150</xdr:colOff>
      <xdr:row>11</xdr:row>
      <xdr:rowOff>190499</xdr:rowOff>
    </xdr:from>
    <xdr:ext cx="8353425" cy="2733676"/>
    <xdr:sp macro="" textlink="">
      <xdr:nvSpPr>
        <xdr:cNvPr id="3" name="TextBox 2"/>
        <xdr:cNvSpPr txBox="1"/>
      </xdr:nvSpPr>
      <xdr:spPr>
        <a:xfrm>
          <a:off x="190500" y="2305049"/>
          <a:ext cx="8353425" cy="2733676"/>
        </a:xfrm>
        <a:prstGeom prst="rect">
          <a:avLst/>
        </a:prstGeom>
        <a:ln w="19050">
          <a:noFill/>
        </a:ln>
      </xdr:spPr>
      <xdr:style>
        <a:lnRef idx="2">
          <a:schemeClr val="dk1"/>
        </a:lnRef>
        <a:fillRef idx="1">
          <a:schemeClr val="lt1"/>
        </a:fillRef>
        <a:effectRef idx="0">
          <a:schemeClr val="dk1"/>
        </a:effectRef>
        <a:fontRef idx="minor">
          <a:schemeClr val="dk1"/>
        </a:fontRef>
      </xdr:style>
      <xdr:txBody>
        <a:bodyPr vertOverflow="clip" wrap="square" rtlCol="0" anchor="t">
          <a:noAutofit/>
        </a:bodyPr>
        <a:lstStyle/>
        <a:p>
          <a:r>
            <a:rPr lang="en-US" sz="1400"/>
            <a:t>You are about to start a wonderful journey.  With this tool, you can discover information about the crops that you grow.  After just 5 easy steps you will learn about</a:t>
          </a:r>
          <a:r>
            <a:rPr lang="en-US" sz="1400" baseline="0"/>
            <a:t> the performance of this </a:t>
          </a:r>
          <a:r>
            <a:rPr lang="en-US" sz="1400"/>
            <a:t>crop, including the</a:t>
          </a:r>
          <a:r>
            <a:rPr lang="en-US" sz="1400" baseline="0"/>
            <a:t> cost of producing a </a:t>
          </a:r>
          <a:r>
            <a:rPr lang="en-US" sz="1400"/>
            <a:t>unit (lb., carton, or ton), the total cost per tree or vine,</a:t>
          </a:r>
          <a:r>
            <a:rPr lang="en-US" sz="1400" baseline="0"/>
            <a:t> the profit this crop earns, and other important metrics to help you decide if this crop is right for your farm. </a:t>
          </a:r>
          <a:r>
            <a:rPr lang="en-US" sz="1400"/>
            <a:t> </a:t>
          </a:r>
          <a:r>
            <a:rPr lang="en-US" sz="1400" baseline="0"/>
            <a:t>Here's a summary of the process...</a:t>
          </a:r>
          <a:endParaRPr lang="en-US" sz="1400"/>
        </a:p>
        <a:p>
          <a:endParaRPr lang="en-US" sz="1200" b="1"/>
        </a:p>
        <a:p>
          <a:r>
            <a:rPr lang="en-US" sz="1600" b="1"/>
            <a:t>Step</a:t>
          </a:r>
          <a:r>
            <a:rPr lang="en-US" sz="1600" b="1" baseline="0"/>
            <a:t> 1: Project Your Incom</a:t>
          </a:r>
          <a:r>
            <a:rPr lang="en-US" sz="1400" b="1" baseline="0"/>
            <a:t>e </a:t>
          </a:r>
          <a:r>
            <a:rPr lang="en-US" sz="1400" baseline="0"/>
            <a:t>- Project your sales volume and sales price at various outlets.</a:t>
          </a:r>
        </a:p>
        <a:p>
          <a:r>
            <a:rPr lang="en-US" sz="1600" b="1" baseline="0"/>
            <a:t>Step 2: Describe Your Farm </a:t>
          </a:r>
          <a:r>
            <a:rPr lang="en-US" sz="1400" b="0" baseline="0"/>
            <a:t>- Provide more information about your farm like the number of trees/vine and expected yields.</a:t>
          </a:r>
        </a:p>
        <a:p>
          <a:r>
            <a:rPr lang="en-US" sz="1600" b="1" baseline="0"/>
            <a:t>Step 3: Production Labor</a:t>
          </a:r>
          <a:r>
            <a:rPr lang="en-US" sz="1400" b="0" baseline="0"/>
            <a:t>- Labor needs for growing, processing and packing the crop.</a:t>
          </a:r>
        </a:p>
        <a:p>
          <a:r>
            <a:rPr lang="en-US" sz="1600" b="1" baseline="0"/>
            <a:t>Step 4: Direct Costs </a:t>
          </a:r>
          <a:r>
            <a:rPr lang="en-US" sz="1400" b="0" baseline="0"/>
            <a:t> Enter costs for fertilizer, pest control, and other direct costs of production.</a:t>
          </a:r>
        </a:p>
        <a:p>
          <a:r>
            <a:rPr lang="en-US" sz="1600" b="1" baseline="0"/>
            <a:t>Step 5: The End - Crop Assessment </a:t>
          </a:r>
          <a:r>
            <a:rPr lang="en-US" sz="1400" b="1" baseline="0"/>
            <a:t>- </a:t>
          </a:r>
          <a:r>
            <a:rPr lang="en-US" sz="1400" b="0" baseline="0"/>
            <a:t>Tahdah!  A closer look at the performance of this crop.</a:t>
          </a:r>
          <a:endParaRPr lang="en-US" sz="1400" b="1"/>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457199</xdr:colOff>
      <xdr:row>2</xdr:row>
      <xdr:rowOff>28576</xdr:rowOff>
    </xdr:from>
    <xdr:to>
      <xdr:col>8</xdr:col>
      <xdr:colOff>161925</xdr:colOff>
      <xdr:row>16</xdr:row>
      <xdr:rowOff>104775</xdr:rowOff>
    </xdr:to>
    <xdr:sp macro="" textlink="">
      <xdr:nvSpPr>
        <xdr:cNvPr id="2" name="TextBox 1"/>
        <xdr:cNvSpPr txBox="1"/>
      </xdr:nvSpPr>
      <xdr:spPr>
        <a:xfrm>
          <a:off x="457199" y="676276"/>
          <a:ext cx="8429626" cy="2781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Each orchard is unique.  In-row tree-spacings vary, and so does the spacing between the rows, as well as the total orchard acreage.  </a:t>
          </a:r>
          <a:r>
            <a:rPr lang="en-US" sz="1100" b="1" i="0" u="sng" strike="noStrike">
              <a:solidFill>
                <a:schemeClr val="dk1"/>
              </a:solidFill>
              <a:effectLst/>
              <a:latin typeface="+mn-lt"/>
              <a:ea typeface="+mn-ea"/>
              <a:cs typeface="+mn-cs"/>
            </a:rPr>
            <a:t>In the worksheet below, you will enter information into the yellow cells, and only the yellow cells.</a:t>
          </a:r>
          <a:r>
            <a:rPr lang="en-US" sz="1100" b="0" i="0" u="none" strike="noStrike">
              <a:solidFill>
                <a:schemeClr val="dk1"/>
              </a:solidFill>
              <a:effectLst/>
              <a:latin typeface="+mn-lt"/>
              <a:ea typeface="+mn-ea"/>
              <a:cs typeface="+mn-cs"/>
            </a:rP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a:r>
          <a:br>
            <a:rPr lang="en-US" sz="1100" b="0" i="0" u="none" strike="noStrike">
              <a:solidFill>
                <a:schemeClr val="dk1"/>
              </a:solidFill>
              <a:effectLst/>
              <a:latin typeface="+mn-lt"/>
              <a:ea typeface="+mn-ea"/>
              <a:cs typeface="+mn-cs"/>
            </a:rPr>
          </a:br>
          <a:r>
            <a:rPr lang="en-US" sz="1100" b="1" i="0" u="sng" strike="noStrike">
              <a:solidFill>
                <a:schemeClr val="dk1"/>
              </a:solidFill>
              <a:effectLst/>
              <a:latin typeface="+mn-lt"/>
              <a:ea typeface="+mn-ea"/>
              <a:cs typeface="+mn-cs"/>
            </a:rPr>
            <a:t>Total # of Trees For This Crop</a:t>
          </a:r>
          <a:r>
            <a:rPr lang="en-US" sz="1100" b="0" i="0" u="none" strike="noStrike">
              <a:solidFill>
                <a:schemeClr val="dk1"/>
              </a:solidFill>
              <a:effectLst/>
              <a:latin typeface="+mn-lt"/>
              <a:ea typeface="+mn-ea"/>
              <a:cs typeface="+mn-cs"/>
            </a:rPr>
            <a:t>:  How many mature, fruiting trees do you have for this crop?</a:t>
          </a:r>
          <a:br>
            <a:rPr lang="en-US" sz="1100" b="0" i="0" u="none" strike="noStrike">
              <a:solidFill>
                <a:schemeClr val="dk1"/>
              </a:solidFill>
              <a:effectLst/>
              <a:latin typeface="+mn-lt"/>
              <a:ea typeface="+mn-ea"/>
              <a:cs typeface="+mn-cs"/>
            </a:rPr>
          </a:br>
          <a:r>
            <a:rPr lang="en-US" sz="1100" b="1" i="0" u="sng" strike="noStrike">
              <a:solidFill>
                <a:schemeClr val="dk1"/>
              </a:solidFill>
              <a:effectLst/>
              <a:latin typeface="+mn-lt"/>
              <a:ea typeface="+mn-ea"/>
              <a:cs typeface="+mn-cs"/>
            </a:rPr>
            <a:t>1 Tree Yield Estimate</a:t>
          </a:r>
          <a:r>
            <a:rPr lang="en-US" sz="1100" b="0" i="0" u="none" strike="noStrike">
              <a:solidFill>
                <a:schemeClr val="dk1"/>
              </a:solidFill>
              <a:effectLst/>
              <a:latin typeface="+mn-lt"/>
              <a:ea typeface="+mn-ea"/>
              <a:cs typeface="+mn-cs"/>
            </a:rPr>
            <a:t>: How many pounds of marketable fruit do you expect each tree to yield for this crop?</a:t>
          </a:r>
          <a:br>
            <a:rPr lang="en-US" sz="1100" b="0" i="0" u="none" strike="noStrike">
              <a:solidFill>
                <a:schemeClr val="dk1"/>
              </a:solidFill>
              <a:effectLst/>
              <a:latin typeface="+mn-lt"/>
              <a:ea typeface="+mn-ea"/>
              <a:cs typeface="+mn-cs"/>
            </a:rPr>
          </a:br>
          <a:r>
            <a:rPr lang="en-US" sz="1100" b="1" i="0" u="sng" strike="noStrike">
              <a:solidFill>
                <a:schemeClr val="dk1"/>
              </a:solidFill>
              <a:effectLst/>
              <a:latin typeface="+mn-lt"/>
              <a:ea typeface="+mn-ea"/>
              <a:cs typeface="+mn-cs"/>
            </a:rPr>
            <a:t>Total Projected Crop Volume</a:t>
          </a:r>
          <a:r>
            <a:rPr lang="en-US" sz="1100" b="0" i="0" u="none" strike="noStrike">
              <a:solidFill>
                <a:schemeClr val="dk1"/>
              </a:solidFill>
              <a:effectLst/>
              <a:latin typeface="+mn-lt"/>
              <a:ea typeface="+mn-ea"/>
              <a:cs typeface="+mn-cs"/>
            </a:rPr>
            <a:t>:  This is automatically calculated by multiplying the expected yield per tree by the total number of trees fort this crop.</a:t>
          </a:r>
          <a:br>
            <a:rPr lang="en-US" sz="1100" b="0" i="0" u="none" strike="noStrike">
              <a:solidFill>
                <a:schemeClr val="dk1"/>
              </a:solidFill>
              <a:effectLst/>
              <a:latin typeface="+mn-lt"/>
              <a:ea typeface="+mn-ea"/>
              <a:cs typeface="+mn-cs"/>
            </a:rPr>
          </a:br>
          <a:r>
            <a:rPr lang="en-US" sz="1100" b="1" i="0" u="sng" strike="noStrike">
              <a:solidFill>
                <a:schemeClr val="dk1"/>
              </a:solidFill>
              <a:effectLst/>
              <a:latin typeface="+mn-lt"/>
              <a:ea typeface="+mn-ea"/>
              <a:cs typeface="+mn-cs"/>
            </a:rPr>
            <a:t>Total Projected Sales For This Crop</a:t>
          </a:r>
          <a:r>
            <a:rPr lang="en-US" sz="1100" b="0" i="0" u="none" strike="noStrike">
              <a:solidFill>
                <a:schemeClr val="dk1"/>
              </a:solidFill>
              <a:effectLst/>
              <a:latin typeface="+mn-lt"/>
              <a:ea typeface="+mn-ea"/>
              <a:cs typeface="+mn-cs"/>
            </a:rPr>
            <a:t>:  This is taken from the "Project Your Income Step". This is an automatic calculation.</a:t>
          </a:r>
          <a:br>
            <a:rPr lang="en-US" sz="1100" b="0" i="0" u="none" strike="noStrike">
              <a:solidFill>
                <a:schemeClr val="dk1"/>
              </a:solidFill>
              <a:effectLst/>
              <a:latin typeface="+mn-lt"/>
              <a:ea typeface="+mn-ea"/>
              <a:cs typeface="+mn-cs"/>
            </a:rPr>
          </a:br>
          <a:r>
            <a:rPr lang="en-US" sz="1100" b="1" i="0" u="sng" strike="noStrike">
              <a:solidFill>
                <a:schemeClr val="dk1"/>
              </a:solidFill>
              <a:effectLst/>
              <a:latin typeface="+mn-lt"/>
              <a:ea typeface="+mn-ea"/>
              <a:cs typeface="+mn-cs"/>
            </a:rPr>
            <a:t>Under/Over Production</a:t>
          </a:r>
          <a:r>
            <a:rPr lang="en-US" sz="1100" b="0" i="0" u="none" strike="noStrike">
              <a:solidFill>
                <a:schemeClr val="dk1"/>
              </a:solidFill>
              <a:effectLst/>
              <a:latin typeface="+mn-lt"/>
              <a:ea typeface="+mn-ea"/>
              <a:cs typeface="+mn-cs"/>
            </a:rPr>
            <a:t>: Based on your total expected yield, and total expected sales.  You may either produce too much, or not enough for your makets.  If this is the case, make sure to either find new markets (if you anticipate over-production) or cut out some markets (if you expect under-production) or raise your prices (which would reduce demand, and also help remedy under-production).</a:t>
          </a:r>
          <a:br>
            <a:rPr lang="en-US" sz="1100" b="0" i="0" u="none" strike="noStrike">
              <a:solidFill>
                <a:schemeClr val="dk1"/>
              </a:solidFill>
              <a:effectLst/>
              <a:latin typeface="+mn-lt"/>
              <a:ea typeface="+mn-ea"/>
              <a:cs typeface="+mn-cs"/>
            </a:rPr>
          </a:br>
          <a:r>
            <a:rPr lang="en-US" sz="1100" b="1" i="0" u="sng" strike="noStrike">
              <a:solidFill>
                <a:schemeClr val="dk1"/>
              </a:solidFill>
              <a:effectLst/>
              <a:latin typeface="+mn-lt"/>
              <a:ea typeface="+mn-ea"/>
              <a:cs typeface="+mn-cs"/>
            </a:rPr>
            <a:t>Total Acreage of This Tree Crop</a:t>
          </a:r>
          <a:r>
            <a:rPr lang="en-US" sz="1100" b="0" i="0" u="none" strike="noStrike">
              <a:solidFill>
                <a:schemeClr val="dk1"/>
              </a:solidFill>
              <a:effectLst/>
              <a:latin typeface="+mn-lt"/>
              <a:ea typeface="+mn-ea"/>
              <a:cs typeface="+mn-cs"/>
            </a:rPr>
            <a:t>: Enter the number of acres you have of this tree crop                                                                                                                                                                                        </a:t>
          </a:r>
          <a:r>
            <a:rPr lang="en-US" sz="1100" b="1" i="0" u="sng" strike="noStrike">
              <a:solidFill>
                <a:schemeClr val="dk1"/>
              </a:solidFill>
              <a:effectLst/>
              <a:latin typeface="+mn-lt"/>
              <a:ea typeface="+mn-ea"/>
              <a:cs typeface="+mn-cs"/>
            </a:rPr>
            <a:t>Total Acreage Under Orchard Cultivation:</a:t>
          </a:r>
          <a:r>
            <a:rPr lang="en-US" sz="1100" b="0" i="0" u="none" strike="noStrike">
              <a:solidFill>
                <a:schemeClr val="dk1"/>
              </a:solidFill>
              <a:effectLst/>
              <a:latin typeface="+mn-lt"/>
              <a:ea typeface="+mn-ea"/>
              <a:cs typeface="+mn-cs"/>
            </a:rPr>
            <a:t> In addition to this crop, what is the total acreage under orchard cultivation on your farm?                                                                         </a:t>
          </a:r>
          <a:r>
            <a:rPr lang="en-US" sz="1100" b="1" i="0" u="sng" strike="noStrike">
              <a:solidFill>
                <a:schemeClr val="dk1"/>
              </a:solidFill>
              <a:effectLst/>
              <a:latin typeface="+mn-lt"/>
              <a:ea typeface="+mn-ea"/>
              <a:cs typeface="+mn-cs"/>
            </a:rPr>
            <a:t>Total Acreage Under Production:</a:t>
          </a:r>
          <a:r>
            <a:rPr lang="en-US" sz="1100" b="0" i="0" u="none" strike="noStrike">
              <a:solidFill>
                <a:schemeClr val="dk1"/>
              </a:solidFill>
              <a:effectLst/>
              <a:latin typeface="+mn-lt"/>
              <a:ea typeface="+mn-ea"/>
              <a:cs typeface="+mn-cs"/>
            </a:rPr>
            <a:t> Enter</a:t>
          </a:r>
          <a:r>
            <a:rPr lang="en-US" sz="1100" b="0" i="0" u="none" strike="noStrike" baseline="0">
              <a:solidFill>
                <a:schemeClr val="dk1"/>
              </a:solidFill>
              <a:effectLst/>
              <a:latin typeface="+mn-lt"/>
              <a:ea typeface="+mn-ea"/>
              <a:cs typeface="+mn-cs"/>
            </a:rPr>
            <a:t> the amount of land you raise crops on - orchard, row crop, or other crops</a:t>
          </a:r>
          <a:r>
            <a:rPr lang="en-US" sz="1100" b="0" i="0" u="none" strike="noStrike">
              <a:solidFill>
                <a:schemeClr val="dk1"/>
              </a:solidFill>
              <a:effectLst/>
              <a:latin typeface="+mn-lt"/>
              <a:ea typeface="+mn-ea"/>
              <a:cs typeface="+mn-cs"/>
            </a:rPr>
            <a:t/>
          </a:r>
          <a:br>
            <a:rPr lang="en-US" sz="1100" b="0" i="0" u="none" strike="noStrike">
              <a:solidFill>
                <a:schemeClr val="dk1"/>
              </a:solidFill>
              <a:effectLst/>
              <a:latin typeface="+mn-lt"/>
              <a:ea typeface="+mn-ea"/>
              <a:cs typeface="+mn-cs"/>
            </a:rPr>
          </a:b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161925</xdr:colOff>
      <xdr:row>2</xdr:row>
      <xdr:rowOff>38099</xdr:rowOff>
    </xdr:from>
    <xdr:to>
      <xdr:col>6</xdr:col>
      <xdr:colOff>276225</xdr:colOff>
      <xdr:row>10</xdr:row>
      <xdr:rowOff>171450</xdr:rowOff>
    </xdr:to>
    <xdr:sp macro="" textlink="">
      <xdr:nvSpPr>
        <xdr:cNvPr id="2" name="TextBox 1"/>
        <xdr:cNvSpPr txBox="1"/>
      </xdr:nvSpPr>
      <xdr:spPr>
        <a:xfrm>
          <a:off x="161925" y="685799"/>
          <a:ext cx="8229600" cy="1657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following worksheet will help you to assess the labor costs of production - everything from prepping the soil, to packing the crop. </a:t>
          </a:r>
          <a:endParaRPr lang="en-US" sz="1100" i="1" baseline="0"/>
        </a:p>
        <a:p>
          <a:r>
            <a:rPr lang="en-US" sz="1200" b="1" i="1" baseline="0"/>
            <a:t>Enter the time spent per tree for the entire year!  Pay close attention to units - either minutes or hours.</a:t>
          </a:r>
          <a:endParaRPr lang="en-US" sz="1100" baseline="0"/>
        </a:p>
        <a:p>
          <a:r>
            <a:rPr lang="en-US" sz="1100" b="1"/>
            <a:t>Machine: </a:t>
          </a:r>
          <a:r>
            <a:rPr lang="en-US" sz="1100"/>
            <a:t>Tractor time spent per tree or vine.</a:t>
          </a:r>
          <a:r>
            <a:rPr lang="en-US" sz="1100" baseline="0"/>
            <a:t> Be sure to include the time it takes to switch implements and travel between fields.</a:t>
          </a:r>
          <a:endParaRPr lang="en-US" sz="1100"/>
        </a:p>
        <a:p>
          <a:r>
            <a:rPr lang="en-US" sz="1100" b="1"/>
            <a:t>Crop Culture:  </a:t>
          </a:r>
          <a:r>
            <a:rPr lang="en-US" sz="1100"/>
            <a:t>Time spent pruning, weeding, irrigating, trellising,</a:t>
          </a:r>
          <a:r>
            <a:rPr lang="en-US" sz="1100" baseline="0"/>
            <a:t> irrigating, etc., per tree.</a:t>
          </a:r>
          <a:endParaRPr lang="en-US" sz="1100"/>
        </a:p>
        <a:p>
          <a:r>
            <a:rPr lang="en-US" sz="1100" b="1"/>
            <a:t>Other Production Labor: </a:t>
          </a:r>
          <a:r>
            <a:rPr lang="en-US" sz="1100"/>
            <a:t>Is there another production labor aspect we didn't cover?  If</a:t>
          </a:r>
          <a:r>
            <a:rPr lang="en-US" sz="1100" baseline="0"/>
            <a:t> so add it in here</a:t>
          </a:r>
          <a:r>
            <a:rPr lang="en-US" sz="1100"/>
            <a:t>.  </a:t>
          </a:r>
        </a:p>
        <a:p>
          <a:r>
            <a:rPr lang="en-US" sz="1100" b="1"/>
            <a:t>Pick, Process, Pack: </a:t>
          </a:r>
          <a:r>
            <a:rPr lang="en-US" sz="1100" b="0"/>
            <a:t>Time</a:t>
          </a:r>
          <a:r>
            <a:rPr lang="en-US" sz="1100" b="0" baseline="0"/>
            <a:t> spent harvesting per tree or vine.  Time spent washing and packing one bed's total harvest. Do not forget to include any additoinal post-harvest processing like bunching, snapping tops, boxing, moving to cold storage, etc.</a:t>
          </a:r>
        </a:p>
        <a:p>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336860</xdr:colOff>
      <xdr:row>2</xdr:row>
      <xdr:rowOff>34848</xdr:rowOff>
    </xdr:from>
    <xdr:to>
      <xdr:col>9</xdr:col>
      <xdr:colOff>1132418</xdr:colOff>
      <xdr:row>4</xdr:row>
      <xdr:rowOff>21166</xdr:rowOff>
    </xdr:to>
    <xdr:sp macro="" textlink="">
      <xdr:nvSpPr>
        <xdr:cNvPr id="2" name="TextBox 1"/>
        <xdr:cNvSpPr txBox="1"/>
      </xdr:nvSpPr>
      <xdr:spPr>
        <a:xfrm>
          <a:off x="336860" y="680431"/>
          <a:ext cx="11558808" cy="7589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 addition to labor, direct costs of production also take into account the materials that you use to grow the crop.  These include fertilizers, pesticides</a:t>
          </a:r>
          <a:r>
            <a:rPr lang="en-US" sz="1100" b="0" i="0" u="none" strike="noStrike" baseline="0">
              <a:solidFill>
                <a:schemeClr val="dk1"/>
              </a:solidFill>
              <a:effectLst/>
              <a:latin typeface="+mn-lt"/>
              <a:ea typeface="+mn-ea"/>
              <a:cs typeface="+mn-cs"/>
            </a:rPr>
            <a:t> sprays</a:t>
          </a:r>
          <a:r>
            <a:rPr lang="en-US" sz="1100" b="0" i="0" u="none" strike="noStrike">
              <a:solidFill>
                <a:schemeClr val="dk1"/>
              </a:solidFill>
              <a:effectLst/>
              <a:latin typeface="+mn-lt"/>
              <a:ea typeface="+mn-ea"/>
              <a:cs typeface="+mn-cs"/>
            </a:rPr>
            <a:t>, seeds,</a:t>
          </a:r>
          <a:r>
            <a:rPr lang="en-US" sz="1100" b="0" i="0" u="none" strike="noStrike" baseline="0">
              <a:solidFill>
                <a:schemeClr val="dk1"/>
              </a:solidFill>
              <a:effectLst/>
              <a:latin typeface="+mn-lt"/>
              <a:ea typeface="+mn-ea"/>
              <a:cs typeface="+mn-cs"/>
            </a:rPr>
            <a:t> etc.</a:t>
          </a:r>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Pesticide/</a:t>
          </a:r>
          <a:r>
            <a:rPr lang="en-US" sz="1100" b="1" i="0" u="none" strike="noStrike" baseline="0">
              <a:solidFill>
                <a:schemeClr val="dk1"/>
              </a:solidFill>
              <a:effectLst/>
              <a:latin typeface="+mn-lt"/>
              <a:ea typeface="+mn-ea"/>
              <a:cs typeface="+mn-cs"/>
            </a:rPr>
            <a:t> Fertilizer/ Other Materials: </a:t>
          </a:r>
          <a:r>
            <a:rPr lang="en-US" sz="1100" b="0" i="0" u="none" strike="noStrike" baseline="0">
              <a:solidFill>
                <a:schemeClr val="dk1"/>
              </a:solidFill>
              <a:effectLst/>
              <a:latin typeface="+mn-lt"/>
              <a:ea typeface="+mn-ea"/>
              <a:cs typeface="+mn-cs"/>
            </a:rPr>
            <a:t> Enter the total quantity you use for this crop, the unit of measurement, and the cost per unit.</a:t>
          </a:r>
          <a:endParaRPr lang="en-US" sz="1100" b="1" i="1"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Marketing Costs</a:t>
          </a:r>
          <a:r>
            <a:rPr lang="en-US" sz="1100" b="0" i="0" u="none" strike="noStrike">
              <a:solidFill>
                <a:schemeClr val="dk1"/>
              </a:solidFill>
              <a:effectLst/>
              <a:latin typeface="+mn-lt"/>
              <a:ea typeface="+mn-ea"/>
              <a:cs typeface="+mn-cs"/>
            </a:rPr>
            <a:t>:  These are marketing costs that increase or decrease based on number of units produced and sold.  Overhead costs like your market</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are accounted on another sheet.</a:t>
          </a:r>
          <a:r>
            <a:rPr lang="en-US"/>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7793</xdr:colOff>
      <xdr:row>2</xdr:row>
      <xdr:rowOff>43851</xdr:rowOff>
    </xdr:from>
    <xdr:to>
      <xdr:col>7</xdr:col>
      <xdr:colOff>1026720</xdr:colOff>
      <xdr:row>6</xdr:row>
      <xdr:rowOff>173182</xdr:rowOff>
    </xdr:to>
    <xdr:sp macro="" textlink="">
      <xdr:nvSpPr>
        <xdr:cNvPr id="2" name="TextBox 1"/>
        <xdr:cNvSpPr txBox="1"/>
      </xdr:nvSpPr>
      <xdr:spPr>
        <a:xfrm>
          <a:off x="193345" y="600507"/>
          <a:ext cx="10222304" cy="1316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Each</a:t>
          </a:r>
          <a:r>
            <a:rPr lang="en-US" sz="1200" baseline="0"/>
            <a:t> farm product that you produce must contribute to overhead costs and profit.  There are many ways to allocate these fixed costs.  In this calculator, we first allocate a certain amount of overheads and profit to your orchard crops based on a percentage of total annual farm sales.  If you have other farm enterprises like livestock and vegetable crop sales, they will need to contribute to overhead costs and profit as well.  We spread the overhead and profit across each crop that you have entered into this workbook.  To do this, we look at the direct cost of producing that specific crop as a percentage of total direct crop expenses.  That same percentage is then applied to the overheads and profit to come up with each crop's contribution towards paying the overhead costs and earning a profit.  As you will see, crops that are more expensive to produce will pay for more overhead costs.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autoPageBreaks="0" fitToPage="1"/>
  </sheetPr>
  <dimension ref="A2:A23"/>
  <sheetViews>
    <sheetView showGridLines="0" tabSelected="1" zoomScaleNormal="100" workbookViewId="0">
      <selection activeCell="A25" sqref="A25"/>
    </sheetView>
  </sheetViews>
  <sheetFormatPr defaultColWidth="8.81640625" defaultRowHeight="14.5" x14ac:dyDescent="0.35"/>
  <sheetData>
    <row r="2" ht="63" customHeight="1" x14ac:dyDescent="0.35"/>
    <row r="4" ht="245.25" customHeight="1" x14ac:dyDescent="0.35"/>
    <row r="6" ht="81" customHeight="1" x14ac:dyDescent="0.35"/>
    <row r="8" ht="181.5" customHeight="1" x14ac:dyDescent="0.35"/>
    <row r="23" ht="53.25" customHeight="1" x14ac:dyDescent="0.35"/>
  </sheetData>
  <sheetProtection sheet="1" objects="1" scenarios="1" selectLockedCells="1"/>
  <pageMargins left="0.25" right="0.25" top="0.75" bottom="0.75" header="0.3" footer="0.3"/>
  <pageSetup scale="7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C00000"/>
    <pageSetUpPr fitToPage="1"/>
  </sheetPr>
  <dimension ref="A1:N32"/>
  <sheetViews>
    <sheetView showGridLines="0" workbookViewId="0">
      <selection activeCell="C18" sqref="C18"/>
    </sheetView>
  </sheetViews>
  <sheetFormatPr defaultColWidth="8.81640625" defaultRowHeight="14.5" x14ac:dyDescent="0.35"/>
  <cols>
    <col min="1" max="1" width="2.81640625" customWidth="1"/>
    <col min="2" max="2" width="33.453125" customWidth="1"/>
    <col min="3" max="3" width="19" customWidth="1"/>
    <col min="4" max="4" width="1.54296875" style="60" customWidth="1"/>
    <col min="5" max="5" width="1.7265625" style="1" customWidth="1"/>
    <col min="6" max="7" width="15.26953125" customWidth="1"/>
    <col min="8" max="8" width="18.453125" customWidth="1"/>
    <col min="9" max="11" width="15.1796875" customWidth="1"/>
    <col min="12" max="12" width="33.26953125" customWidth="1"/>
    <col min="13" max="13" width="15.1796875" customWidth="1"/>
    <col min="14" max="14" width="15" customWidth="1"/>
    <col min="15" max="16" width="15.1796875" customWidth="1"/>
  </cols>
  <sheetData>
    <row r="1" spans="2:14" ht="24" thickBot="1" x14ac:dyDescent="0.6">
      <c r="B1" s="926" t="str">
        <f>"Crop Planning for "&amp;Crop1!$F$9</f>
        <v>Crop Planning for write name here</v>
      </c>
      <c r="C1" s="926"/>
      <c r="D1" s="926"/>
      <c r="E1" s="926"/>
      <c r="F1" s="926"/>
    </row>
    <row r="2" spans="2:14" ht="26.5" thickBot="1" x14ac:dyDescent="0.65">
      <c r="B2" s="866" t="s">
        <v>284</v>
      </c>
      <c r="C2" s="867"/>
      <c r="D2" s="532"/>
      <c r="E2" s="24"/>
    </row>
    <row r="3" spans="2:14" ht="15" thickBot="1" x14ac:dyDescent="0.4"/>
    <row r="4" spans="2:14" ht="24.75" customHeight="1" thickBot="1" x14ac:dyDescent="0.6">
      <c r="B4" s="929" t="str">
        <f>"Crop 1: "&amp;Crop1!F9</f>
        <v>Crop 1: write name here</v>
      </c>
      <c r="C4" s="930"/>
      <c r="D4" s="533"/>
      <c r="E4" s="60"/>
      <c r="I4" s="1"/>
      <c r="J4" s="1"/>
      <c r="K4" s="1"/>
      <c r="L4" s="1"/>
      <c r="M4" s="1"/>
      <c r="N4" s="1"/>
    </row>
    <row r="5" spans="2:14" ht="29.25" customHeight="1" x14ac:dyDescent="0.45">
      <c r="B5" s="491" t="s">
        <v>148</v>
      </c>
      <c r="C5" s="536">
        <f>'Direct Costs'!F63+'Production Labor'!F55</f>
        <v>0</v>
      </c>
      <c r="D5" s="547"/>
      <c r="E5" s="931" t="s">
        <v>278</v>
      </c>
      <c r="F5" s="931"/>
      <c r="G5" s="931"/>
      <c r="H5" s="931"/>
      <c r="I5" s="931"/>
      <c r="J5" s="931"/>
      <c r="K5" s="931"/>
      <c r="L5" s="932"/>
      <c r="M5" s="1"/>
      <c r="N5" s="1"/>
    </row>
    <row r="6" spans="2:14" ht="29.25" customHeight="1" x14ac:dyDescent="0.45">
      <c r="B6" s="492" t="s">
        <v>149</v>
      </c>
      <c r="C6" s="283">
        <f>'Project Your Income'!G36</f>
        <v>0</v>
      </c>
      <c r="D6" s="102"/>
      <c r="E6" s="933" t="s">
        <v>277</v>
      </c>
      <c r="F6" s="933"/>
      <c r="G6" s="933"/>
      <c r="H6" s="933"/>
      <c r="I6" s="933"/>
      <c r="J6" s="933"/>
      <c r="K6" s="933"/>
      <c r="L6" s="934"/>
    </row>
    <row r="7" spans="2:14" ht="29.25" customHeight="1" x14ac:dyDescent="0.45">
      <c r="B7" s="8" t="s">
        <v>150</v>
      </c>
      <c r="C7" s="28">
        <f>C6-C5</f>
        <v>0</v>
      </c>
      <c r="D7" s="534"/>
      <c r="E7" s="939" t="s">
        <v>279</v>
      </c>
      <c r="F7" s="939"/>
      <c r="G7" s="939"/>
      <c r="H7" s="939"/>
      <c r="I7" s="939"/>
      <c r="J7" s="939"/>
      <c r="K7" s="939"/>
      <c r="L7" s="940"/>
    </row>
    <row r="8" spans="2:14" ht="29.25" customHeight="1" thickBot="1" x14ac:dyDescent="0.5">
      <c r="B8" s="284" t="s">
        <v>31</v>
      </c>
      <c r="C8" s="541">
        <f>IFERROR(C7/C6,0)</f>
        <v>0</v>
      </c>
      <c r="D8" s="542"/>
      <c r="E8" s="935" t="s">
        <v>280</v>
      </c>
      <c r="F8" s="935"/>
      <c r="G8" s="935"/>
      <c r="H8" s="935"/>
      <c r="I8" s="935"/>
      <c r="J8" s="935"/>
      <c r="K8" s="935"/>
      <c r="L8" s="936"/>
    </row>
    <row r="9" spans="2:14" ht="29.25" customHeight="1" x14ac:dyDescent="0.45">
      <c r="B9" s="348" t="s">
        <v>151</v>
      </c>
      <c r="C9" s="537">
        <f>IFERROR(C5/'Project Your Income'!G35,0)</f>
        <v>0</v>
      </c>
      <c r="D9" s="543"/>
      <c r="E9" s="941" t="s">
        <v>199</v>
      </c>
      <c r="F9" s="941"/>
      <c r="G9" s="941"/>
      <c r="H9" s="941"/>
      <c r="I9" s="941"/>
      <c r="J9" s="941"/>
      <c r="K9" s="941"/>
      <c r="L9" s="942"/>
    </row>
    <row r="10" spans="2:14" ht="29.25" customHeight="1" x14ac:dyDescent="0.45">
      <c r="B10" s="492" t="s">
        <v>128</v>
      </c>
      <c r="C10" s="531" t="str">
        <f>'Project Your Income'!D6</f>
        <v>lbs, cu, ea</v>
      </c>
      <c r="D10" s="535"/>
      <c r="E10" s="60"/>
      <c r="F10" s="529"/>
      <c r="G10" s="1"/>
      <c r="H10" s="1"/>
      <c r="I10" s="943"/>
      <c r="J10" s="943"/>
      <c r="K10" s="355"/>
      <c r="L10" s="548"/>
      <c r="M10" s="1"/>
      <c r="N10" s="1"/>
    </row>
    <row r="11" spans="2:14" ht="29.25" customHeight="1" x14ac:dyDescent="0.45">
      <c r="B11" s="492" t="s">
        <v>306</v>
      </c>
      <c r="C11" s="283">
        <f>IFERROR('Covering Overheads + Profit'!E22,0)</f>
        <v>0</v>
      </c>
      <c r="D11" s="102"/>
      <c r="E11" s="939" t="s">
        <v>224</v>
      </c>
      <c r="F11" s="939"/>
      <c r="G11" s="939"/>
      <c r="H11" s="939"/>
      <c r="I11" s="939"/>
      <c r="J11" s="939"/>
      <c r="K11" s="939"/>
      <c r="L11" s="940"/>
      <c r="M11" s="1"/>
      <c r="N11" s="1"/>
    </row>
    <row r="12" spans="2:14" ht="29.25" customHeight="1" x14ac:dyDescent="0.45">
      <c r="B12" s="492" t="s">
        <v>269</v>
      </c>
      <c r="C12" s="296">
        <f>IFERROR(C11/C6,0)</f>
        <v>0</v>
      </c>
      <c r="D12" s="102"/>
      <c r="E12" s="939" t="s">
        <v>270</v>
      </c>
      <c r="F12" s="939"/>
      <c r="G12" s="939"/>
      <c r="H12" s="939"/>
      <c r="I12" s="939"/>
      <c r="J12" s="939"/>
      <c r="K12" s="939"/>
      <c r="L12" s="592"/>
      <c r="M12" s="1"/>
      <c r="N12" s="1"/>
    </row>
    <row r="13" spans="2:14" ht="29.25" customHeight="1" thickBot="1" x14ac:dyDescent="0.5">
      <c r="B13" s="291" t="s">
        <v>143</v>
      </c>
      <c r="C13" s="538">
        <f>IFERROR((C5+C11)/'Project Your Income'!G35,0)</f>
        <v>0</v>
      </c>
      <c r="D13" s="544"/>
      <c r="E13" s="935" t="s">
        <v>327</v>
      </c>
      <c r="F13" s="935"/>
      <c r="G13" s="935"/>
      <c r="H13" s="935"/>
      <c r="I13" s="935"/>
      <c r="J13" s="935"/>
      <c r="K13" s="935"/>
      <c r="L13" s="936"/>
      <c r="M13" s="1"/>
      <c r="N13" s="1"/>
    </row>
    <row r="14" spans="2:14" ht="29.25" customHeight="1" x14ac:dyDescent="0.45">
      <c r="B14" s="288" t="s">
        <v>319</v>
      </c>
      <c r="C14" s="779">
        <f>C6-C5-C11</f>
        <v>0</v>
      </c>
      <c r="D14" s="534"/>
      <c r="E14" s="727" t="s">
        <v>320</v>
      </c>
      <c r="F14" s="727"/>
      <c r="G14" s="727"/>
      <c r="H14" s="727"/>
      <c r="I14" s="727"/>
      <c r="J14" s="727"/>
      <c r="K14" s="727"/>
      <c r="L14" s="728"/>
      <c r="M14" s="1"/>
      <c r="N14" s="1"/>
    </row>
    <row r="15" spans="2:14" ht="29.25" customHeight="1" x14ac:dyDescent="0.45">
      <c r="B15" s="288" t="s">
        <v>311</v>
      </c>
      <c r="C15" s="283">
        <f>'Covering Overheads + Profit'!F22</f>
        <v>0</v>
      </c>
      <c r="D15" s="534"/>
      <c r="E15" s="723" t="s">
        <v>313</v>
      </c>
      <c r="F15" s="723"/>
      <c r="G15" s="723"/>
      <c r="H15" s="723"/>
      <c r="I15" s="723"/>
      <c r="J15" s="723"/>
      <c r="K15" s="723"/>
      <c r="L15" s="724"/>
      <c r="M15" s="1"/>
      <c r="N15" s="1"/>
    </row>
    <row r="16" spans="2:14" ht="29.25" customHeight="1" thickBot="1" x14ac:dyDescent="0.5">
      <c r="B16" s="109" t="s">
        <v>309</v>
      </c>
      <c r="C16" s="28">
        <f>IFERROR((C5+C11+C15)/'Project Your Income'!G35,0)</f>
        <v>0</v>
      </c>
      <c r="D16" s="534"/>
      <c r="E16" s="723" t="s">
        <v>312</v>
      </c>
      <c r="F16" s="723"/>
      <c r="G16" s="723"/>
      <c r="H16" s="723"/>
      <c r="I16" s="723"/>
      <c r="J16" s="723"/>
      <c r="K16" s="723"/>
      <c r="L16" s="724"/>
      <c r="M16" s="1"/>
      <c r="N16" s="1"/>
    </row>
    <row r="17" spans="1:14" ht="29.25" customHeight="1" x14ac:dyDescent="0.45">
      <c r="B17" s="286" t="s">
        <v>378</v>
      </c>
      <c r="C17" s="539">
        <f>IFERROR(C7/'Describe Your Farm'!C20,0)</f>
        <v>0</v>
      </c>
      <c r="D17" s="545"/>
      <c r="E17" s="937" t="s">
        <v>379</v>
      </c>
      <c r="F17" s="937"/>
      <c r="G17" s="937"/>
      <c r="H17" s="937"/>
      <c r="I17" s="937"/>
      <c r="J17" s="937"/>
      <c r="K17" s="937"/>
      <c r="L17" s="938"/>
      <c r="M17" s="530"/>
      <c r="N17" s="530"/>
    </row>
    <row r="18" spans="1:14" ht="29.25" customHeight="1" thickBot="1" x14ac:dyDescent="0.5">
      <c r="B18" s="303" t="s">
        <v>380</v>
      </c>
      <c r="C18" s="540">
        <f>IFERROR(C5/('Describe Your Farm'!C25),0)</f>
        <v>0</v>
      </c>
      <c r="D18" s="546"/>
      <c r="E18" s="935" t="s">
        <v>381</v>
      </c>
      <c r="F18" s="935"/>
      <c r="G18" s="935"/>
      <c r="H18" s="935"/>
      <c r="I18" s="935"/>
      <c r="J18" s="935"/>
      <c r="K18" s="935"/>
      <c r="L18" s="936"/>
      <c r="M18" s="530"/>
      <c r="N18" s="530"/>
    </row>
    <row r="19" spans="1:14" ht="26.25" customHeight="1" x14ac:dyDescent="0.35">
      <c r="M19" s="1"/>
      <c r="N19" s="1"/>
    </row>
    <row r="27" spans="1:14" x14ac:dyDescent="0.35">
      <c r="A27" s="1"/>
    </row>
    <row r="32" spans="1:14" ht="10.5" customHeight="1" x14ac:dyDescent="0.35"/>
  </sheetData>
  <sheetProtection sheet="1" objects="1" scenarios="1" selectLockedCells="1"/>
  <mergeCells count="14">
    <mergeCell ref="E13:L13"/>
    <mergeCell ref="E18:L18"/>
    <mergeCell ref="E17:L17"/>
    <mergeCell ref="E7:L7"/>
    <mergeCell ref="E8:L8"/>
    <mergeCell ref="E9:L9"/>
    <mergeCell ref="E11:L11"/>
    <mergeCell ref="I10:J10"/>
    <mergeCell ref="E12:K12"/>
    <mergeCell ref="B2:C2"/>
    <mergeCell ref="B4:C4"/>
    <mergeCell ref="E5:L5"/>
    <mergeCell ref="E6:L6"/>
    <mergeCell ref="B1:F1"/>
  </mergeCells>
  <pageMargins left="0.7" right="0.7" top="0.75" bottom="0.75" header="0.3" footer="0.3"/>
  <pageSetup scale="6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178"/>
  <sheetViews>
    <sheetView zoomScale="90" zoomScaleNormal="90" workbookViewId="0">
      <pane ySplit="1" topLeftCell="A2" activePane="bottomLeft" state="frozen"/>
      <selection activeCell="H27" sqref="H27"/>
      <selection pane="bottomLeft" activeCell="B11" sqref="B11"/>
    </sheetView>
  </sheetViews>
  <sheetFormatPr defaultColWidth="8.81640625" defaultRowHeight="14.5" x14ac:dyDescent="0.35"/>
  <cols>
    <col min="1" max="1" width="5.26953125" customWidth="1"/>
    <col min="2" max="2" width="51.7265625" customWidth="1"/>
    <col min="3" max="3" width="25.453125" customWidth="1"/>
    <col min="4" max="5" width="13.81640625" customWidth="1"/>
    <col min="6" max="6" width="14.7265625" customWidth="1"/>
    <col min="7" max="7" width="12.81640625" customWidth="1"/>
    <col min="8" max="8" width="15.26953125" customWidth="1"/>
    <col min="9" max="9" width="10.7265625" customWidth="1"/>
    <col min="10" max="10" width="28" customWidth="1"/>
    <col min="11" max="11" width="11" customWidth="1"/>
    <col min="12" max="12" width="12" customWidth="1"/>
    <col min="14" max="14" width="12.453125" customWidth="1"/>
    <col min="15" max="15" width="14.1796875" customWidth="1"/>
    <col min="16" max="16" width="20.26953125" customWidth="1"/>
    <col min="17" max="17" width="15.81640625" customWidth="1"/>
  </cols>
  <sheetData>
    <row r="1" spans="1:11" ht="29" thickBot="1" x14ac:dyDescent="0.7">
      <c r="A1" s="701" t="s">
        <v>287</v>
      </c>
      <c r="B1" s="952" t="s">
        <v>34</v>
      </c>
      <c r="C1" s="953"/>
      <c r="D1" s="954" t="s">
        <v>118</v>
      </c>
      <c r="E1" s="954"/>
      <c r="F1" s="954"/>
      <c r="G1" s="954"/>
      <c r="H1" s="954"/>
      <c r="I1" s="955"/>
    </row>
    <row r="2" spans="1:11" s="55" customFormat="1" ht="12.75" customHeight="1" thickBot="1" x14ac:dyDescent="0.7">
      <c r="B2" s="221"/>
      <c r="C2" s="221"/>
      <c r="D2" s="222"/>
      <c r="E2" s="223"/>
      <c r="F2" s="223"/>
      <c r="G2" s="223"/>
      <c r="H2" s="223"/>
      <c r="I2" s="223"/>
      <c r="J2" s="218"/>
      <c r="K2" s="224"/>
    </row>
    <row r="3" spans="1:11" ht="29" thickBot="1" x14ac:dyDescent="0.7">
      <c r="B3" s="956" t="s">
        <v>285</v>
      </c>
      <c r="C3" s="957"/>
      <c r="D3" s="958"/>
      <c r="J3" s="66"/>
    </row>
    <row r="4" spans="1:11" ht="19" thickBot="1" x14ac:dyDescent="0.4">
      <c r="B4" s="959" t="s">
        <v>123</v>
      </c>
      <c r="C4" s="960"/>
      <c r="D4" s="561" t="s">
        <v>407</v>
      </c>
      <c r="E4" s="215"/>
      <c r="F4" s="949"/>
      <c r="G4" s="949"/>
      <c r="H4" s="949"/>
      <c r="I4" s="215"/>
    </row>
    <row r="5" spans="1:11" s="55" customFormat="1" ht="19" thickBot="1" x14ac:dyDescent="0.4">
      <c r="B5" s="130"/>
      <c r="C5" s="130"/>
      <c r="D5" s="131"/>
      <c r="E5" s="129"/>
      <c r="F5" s="129"/>
      <c r="G5" s="129"/>
      <c r="H5" s="129"/>
      <c r="I5" s="129"/>
    </row>
    <row r="6" spans="1:11" s="244" customFormat="1" ht="33" customHeight="1" x14ac:dyDescent="0.35">
      <c r="B6" s="245" t="s">
        <v>105</v>
      </c>
      <c r="C6" s="242" t="s">
        <v>69</v>
      </c>
      <c r="D6" s="242" t="s">
        <v>70</v>
      </c>
      <c r="E6" s="242" t="s">
        <v>71</v>
      </c>
      <c r="F6" s="242" t="s">
        <v>72</v>
      </c>
      <c r="G6" s="242" t="s">
        <v>121</v>
      </c>
      <c r="H6" s="243" t="s">
        <v>122</v>
      </c>
    </row>
    <row r="7" spans="1:11" s="62" customFormat="1" ht="15.5" x14ac:dyDescent="0.35">
      <c r="B7" s="341" t="s">
        <v>34</v>
      </c>
      <c r="C7" s="252">
        <v>0</v>
      </c>
      <c r="D7" s="252">
        <v>0</v>
      </c>
      <c r="E7" s="253">
        <f>C7*D7</f>
        <v>0</v>
      </c>
      <c r="F7" s="73">
        <v>0</v>
      </c>
      <c r="G7" s="254">
        <f>E7*F7</f>
        <v>0</v>
      </c>
      <c r="H7" s="116">
        <f>IFERROR(G7/H33,0)</f>
        <v>0</v>
      </c>
    </row>
    <row r="8" spans="1:11" s="62" customFormat="1" ht="15.5" x14ac:dyDescent="0.35">
      <c r="B8" s="79" t="s">
        <v>34</v>
      </c>
      <c r="C8" s="252">
        <v>0</v>
      </c>
      <c r="D8" s="252">
        <v>0</v>
      </c>
      <c r="E8" s="253">
        <f>C8*D8</f>
        <v>0</v>
      </c>
      <c r="F8" s="73">
        <v>0</v>
      </c>
      <c r="G8" s="254">
        <f>E8*F8</f>
        <v>0</v>
      </c>
      <c r="H8" s="116">
        <f>IFERROR(G8/H33,0)</f>
        <v>0</v>
      </c>
    </row>
    <row r="9" spans="1:11" s="62" customFormat="1" ht="15.5" x14ac:dyDescent="0.35">
      <c r="B9" s="79" t="s">
        <v>34</v>
      </c>
      <c r="C9" s="252">
        <v>0</v>
      </c>
      <c r="D9" s="252">
        <v>0</v>
      </c>
      <c r="E9" s="253">
        <f>C9*D9</f>
        <v>0</v>
      </c>
      <c r="F9" s="73">
        <v>0</v>
      </c>
      <c r="G9" s="254">
        <f>E9*F9</f>
        <v>0</v>
      </c>
      <c r="H9" s="116">
        <f>IFERROR(G9/H33,0)</f>
        <v>0</v>
      </c>
    </row>
    <row r="10" spans="1:11" s="62" customFormat="1" ht="15.5" x14ac:dyDescent="0.35">
      <c r="B10" s="79" t="s">
        <v>34</v>
      </c>
      <c r="C10" s="252">
        <v>0</v>
      </c>
      <c r="D10" s="252">
        <v>0</v>
      </c>
      <c r="E10" s="253">
        <f>C10*D10</f>
        <v>0</v>
      </c>
      <c r="F10" s="73">
        <v>0</v>
      </c>
      <c r="G10" s="254">
        <f>E10*F10</f>
        <v>0</v>
      </c>
      <c r="H10" s="116">
        <f>IFERROR(G10/H33,0)</f>
        <v>0</v>
      </c>
    </row>
    <row r="11" spans="1:11" s="62" customFormat="1" ht="16" thickBot="1" x14ac:dyDescent="0.4">
      <c r="B11" s="79" t="s">
        <v>34</v>
      </c>
      <c r="C11" s="252">
        <v>0</v>
      </c>
      <c r="D11" s="252">
        <v>0</v>
      </c>
      <c r="E11" s="253">
        <f>C11*D11</f>
        <v>0</v>
      </c>
      <c r="F11" s="73">
        <v>0</v>
      </c>
      <c r="G11" s="254">
        <f>E11*F11</f>
        <v>0</v>
      </c>
      <c r="H11" s="116">
        <f>IFERROR(G11/H33,0)</f>
        <v>0</v>
      </c>
    </row>
    <row r="12" spans="1:11" s="62" customFormat="1" ht="19" thickBot="1" x14ac:dyDescent="0.5">
      <c r="B12" s="136" t="s">
        <v>13</v>
      </c>
      <c r="C12" s="137"/>
      <c r="D12" s="138"/>
      <c r="E12" s="139">
        <f>SUM(E7:E11)</f>
        <v>0</v>
      </c>
      <c r="F12" s="140"/>
      <c r="G12" s="141">
        <f>SUM(G7:G11)</f>
        <v>0</v>
      </c>
      <c r="H12" s="142">
        <f>IFERROR(G12/H33,0)</f>
        <v>0</v>
      </c>
    </row>
    <row r="13" spans="1:11" s="250" customFormat="1" ht="32.25" customHeight="1" x14ac:dyDescent="0.35">
      <c r="B13" s="251" t="s">
        <v>106</v>
      </c>
      <c r="C13" s="246" t="s">
        <v>69</v>
      </c>
      <c r="D13" s="246" t="s">
        <v>70</v>
      </c>
      <c r="E13" s="247" t="s">
        <v>71</v>
      </c>
      <c r="F13" s="248" t="s">
        <v>72</v>
      </c>
      <c r="G13" s="248" t="s">
        <v>121</v>
      </c>
      <c r="H13" s="249" t="s">
        <v>122</v>
      </c>
    </row>
    <row r="14" spans="1:11" s="62" customFormat="1" ht="15.5" x14ac:dyDescent="0.35">
      <c r="B14" s="341" t="s">
        <v>34</v>
      </c>
      <c r="C14" s="255">
        <v>0</v>
      </c>
      <c r="D14" s="255">
        <v>0</v>
      </c>
      <c r="E14" s="253">
        <f>C14*D14</f>
        <v>0</v>
      </c>
      <c r="F14" s="192">
        <v>0</v>
      </c>
      <c r="G14" s="254">
        <f>E14*F14</f>
        <v>0</v>
      </c>
      <c r="H14" s="116">
        <f>IFERROR(G14/H33,0)</f>
        <v>0</v>
      </c>
    </row>
    <row r="15" spans="1:11" s="62" customFormat="1" ht="15.5" x14ac:dyDescent="0.35">
      <c r="B15" s="79" t="s">
        <v>34</v>
      </c>
      <c r="C15" s="255">
        <v>0</v>
      </c>
      <c r="D15" s="255">
        <v>0</v>
      </c>
      <c r="E15" s="253">
        <f>C15*D15</f>
        <v>0</v>
      </c>
      <c r="F15" s="192">
        <v>0</v>
      </c>
      <c r="G15" s="254">
        <f>E15*F15</f>
        <v>0</v>
      </c>
      <c r="H15" s="116">
        <f>IFERROR(G15/H33,0)</f>
        <v>0</v>
      </c>
    </row>
    <row r="16" spans="1:11" s="62" customFormat="1" ht="15.5" x14ac:dyDescent="0.35">
      <c r="B16" s="79" t="s">
        <v>34</v>
      </c>
      <c r="C16" s="252">
        <v>0</v>
      </c>
      <c r="D16" s="252">
        <v>0</v>
      </c>
      <c r="E16" s="253">
        <f>C16*D16</f>
        <v>0</v>
      </c>
      <c r="F16" s="73">
        <v>0</v>
      </c>
      <c r="G16" s="254">
        <f>E16*F16</f>
        <v>0</v>
      </c>
      <c r="H16" s="116">
        <f>IFERROR(G16/H33,0)</f>
        <v>0</v>
      </c>
    </row>
    <row r="17" spans="2:9" s="62" customFormat="1" ht="15.5" x14ac:dyDescent="0.35">
      <c r="B17" s="201" t="s">
        <v>34</v>
      </c>
      <c r="C17" s="255">
        <v>0</v>
      </c>
      <c r="D17" s="255">
        <v>0</v>
      </c>
      <c r="E17" s="256">
        <f>C17*D17</f>
        <v>0</v>
      </c>
      <c r="F17" s="192">
        <v>0</v>
      </c>
      <c r="G17" s="257">
        <f>E17*F17</f>
        <v>0</v>
      </c>
      <c r="H17" s="117">
        <f>IFERROR(G17/H33,0)</f>
        <v>0</v>
      </c>
    </row>
    <row r="18" spans="2:9" s="62" customFormat="1" ht="16" thickBot="1" x14ac:dyDescent="0.4">
      <c r="B18" s="201" t="s">
        <v>34</v>
      </c>
      <c r="C18" s="255">
        <v>0</v>
      </c>
      <c r="D18" s="255">
        <v>0</v>
      </c>
      <c r="E18" s="256">
        <f>C18*D18</f>
        <v>0</v>
      </c>
      <c r="F18" s="192">
        <v>0</v>
      </c>
      <c r="G18" s="257">
        <f>E18*F18</f>
        <v>0</v>
      </c>
      <c r="H18" s="117">
        <f>IFERROR(G18/H33,0)</f>
        <v>0</v>
      </c>
    </row>
    <row r="19" spans="2:9" s="62" customFormat="1" ht="19" thickBot="1" x14ac:dyDescent="0.5">
      <c r="B19" s="136" t="s">
        <v>13</v>
      </c>
      <c r="C19" s="137"/>
      <c r="D19" s="138"/>
      <c r="E19" s="139">
        <f>SUM(E14:E18)</f>
        <v>0</v>
      </c>
      <c r="F19" s="140"/>
      <c r="G19" s="141">
        <f>SUM(G14:G18)</f>
        <v>0</v>
      </c>
      <c r="H19" s="142">
        <f>IFERROR(G19/H33,0)</f>
        <v>0</v>
      </c>
    </row>
    <row r="20" spans="2:9" s="250" customFormat="1" ht="33" customHeight="1" x14ac:dyDescent="0.35">
      <c r="B20" s="251" t="s">
        <v>107</v>
      </c>
      <c r="C20" s="246" t="s">
        <v>69</v>
      </c>
      <c r="D20" s="246" t="s">
        <v>70</v>
      </c>
      <c r="E20" s="247" t="s">
        <v>71</v>
      </c>
      <c r="F20" s="248" t="s">
        <v>72</v>
      </c>
      <c r="G20" s="248" t="s">
        <v>121</v>
      </c>
      <c r="H20" s="249" t="s">
        <v>122</v>
      </c>
    </row>
    <row r="21" spans="2:9" s="62" customFormat="1" ht="15.5" x14ac:dyDescent="0.35">
      <c r="B21" s="79" t="s">
        <v>34</v>
      </c>
      <c r="C21" s="252">
        <v>0</v>
      </c>
      <c r="D21" s="252">
        <v>0</v>
      </c>
      <c r="E21" s="253">
        <f>C21*D21</f>
        <v>0</v>
      </c>
      <c r="F21" s="73">
        <v>0</v>
      </c>
      <c r="G21" s="254">
        <f>E21*F21</f>
        <v>0</v>
      </c>
      <c r="H21" s="116">
        <f>IFERROR(G21/H33,0)</f>
        <v>0</v>
      </c>
    </row>
    <row r="22" spans="2:9" s="62" customFormat="1" ht="16" thickBot="1" x14ac:dyDescent="0.4">
      <c r="B22" s="201" t="s">
        <v>34</v>
      </c>
      <c r="C22" s="255">
        <v>0</v>
      </c>
      <c r="D22" s="255">
        <v>0</v>
      </c>
      <c r="E22" s="256">
        <f>C22*D22</f>
        <v>0</v>
      </c>
      <c r="F22" s="192">
        <v>0</v>
      </c>
      <c r="G22" s="257">
        <f>E22*F22</f>
        <v>0</v>
      </c>
      <c r="H22" s="117">
        <f>IFERROR(G22/H33,0)</f>
        <v>0</v>
      </c>
    </row>
    <row r="23" spans="2:9" s="62" customFormat="1" ht="19" thickBot="1" x14ac:dyDescent="0.5">
      <c r="B23" s="136" t="s">
        <v>13</v>
      </c>
      <c r="C23" s="137"/>
      <c r="D23" s="138"/>
      <c r="E23" s="139">
        <f>SUM(E21:E22)</f>
        <v>0</v>
      </c>
      <c r="F23" s="140"/>
      <c r="G23" s="141">
        <f>SUM(G21:G22)</f>
        <v>0</v>
      </c>
      <c r="H23" s="142">
        <f>IFERROR(G23/H33,0)</f>
        <v>0</v>
      </c>
    </row>
    <row r="24" spans="2:9" s="62" customFormat="1" ht="32.25" customHeight="1" x14ac:dyDescent="0.35">
      <c r="B24" s="251" t="s">
        <v>43</v>
      </c>
      <c r="C24" s="246" t="s">
        <v>69</v>
      </c>
      <c r="D24" s="246" t="s">
        <v>70</v>
      </c>
      <c r="E24" s="247" t="s">
        <v>71</v>
      </c>
      <c r="F24" s="248" t="s">
        <v>72</v>
      </c>
      <c r="G24" s="248" t="s">
        <v>121</v>
      </c>
      <c r="H24" s="249" t="s">
        <v>122</v>
      </c>
    </row>
    <row r="25" spans="2:9" s="62" customFormat="1" ht="15.5" x14ac:dyDescent="0.35">
      <c r="B25" s="341" t="s">
        <v>34</v>
      </c>
      <c r="C25" s="252">
        <v>0</v>
      </c>
      <c r="D25" s="252">
        <v>0</v>
      </c>
      <c r="E25" s="253">
        <f>C25*D25</f>
        <v>0</v>
      </c>
      <c r="F25" s="73">
        <v>0</v>
      </c>
      <c r="G25" s="254">
        <f>E25*F25</f>
        <v>0</v>
      </c>
      <c r="H25" s="116">
        <f>IFERROR(G25/H33,0)</f>
        <v>0</v>
      </c>
    </row>
    <row r="26" spans="2:9" s="62" customFormat="1" ht="16" thickBot="1" x14ac:dyDescent="0.4">
      <c r="B26" s="201" t="s">
        <v>34</v>
      </c>
      <c r="C26" s="255">
        <v>0</v>
      </c>
      <c r="D26" s="255">
        <v>0</v>
      </c>
      <c r="E26" s="256">
        <f>C26*D26</f>
        <v>0</v>
      </c>
      <c r="F26" s="192">
        <v>0</v>
      </c>
      <c r="G26" s="257">
        <f>E26*F26</f>
        <v>0</v>
      </c>
      <c r="H26" s="117">
        <f>IFERROR(G26/H33,0)</f>
        <v>0</v>
      </c>
    </row>
    <row r="27" spans="2:9" s="62" customFormat="1" ht="19" thickBot="1" x14ac:dyDescent="0.5">
      <c r="B27" s="136" t="s">
        <v>13</v>
      </c>
      <c r="C27" s="137"/>
      <c r="D27" s="138"/>
      <c r="E27" s="139">
        <f>SUM(E25:E26)</f>
        <v>0</v>
      </c>
      <c r="F27" s="140"/>
      <c r="G27" s="141">
        <f>SUM(G25:G26)</f>
        <v>0</v>
      </c>
      <c r="H27" s="142">
        <f>IFERROR(G27/H33,0)</f>
        <v>0</v>
      </c>
    </row>
    <row r="28" spans="2:9" s="250" customFormat="1" ht="30" customHeight="1" x14ac:dyDescent="0.35">
      <c r="B28" s="251" t="s">
        <v>108</v>
      </c>
      <c r="C28" s="246" t="s">
        <v>69</v>
      </c>
      <c r="D28" s="246" t="s">
        <v>70</v>
      </c>
      <c r="E28" s="247" t="s">
        <v>71</v>
      </c>
      <c r="F28" s="248" t="s">
        <v>72</v>
      </c>
      <c r="G28" s="248" t="s">
        <v>121</v>
      </c>
      <c r="H28" s="249" t="s">
        <v>122</v>
      </c>
    </row>
    <row r="29" spans="2:9" s="62" customFormat="1" ht="15.5" x14ac:dyDescent="0.35">
      <c r="B29" s="79" t="s">
        <v>34</v>
      </c>
      <c r="C29" s="252">
        <v>0</v>
      </c>
      <c r="D29" s="252">
        <v>0</v>
      </c>
      <c r="E29" s="253">
        <f>C29*D29</f>
        <v>0</v>
      </c>
      <c r="F29" s="73">
        <v>0</v>
      </c>
      <c r="G29" s="254">
        <f>E29*F29</f>
        <v>0</v>
      </c>
      <c r="H29" s="116">
        <f>IFERROR(G29/H33,0)</f>
        <v>0</v>
      </c>
    </row>
    <row r="30" spans="2:9" s="62" customFormat="1" ht="16" thickBot="1" x14ac:dyDescent="0.4">
      <c r="B30" s="201" t="s">
        <v>34</v>
      </c>
      <c r="C30" s="255">
        <v>0</v>
      </c>
      <c r="D30" s="255">
        <v>0</v>
      </c>
      <c r="E30" s="256">
        <f>C30*D30</f>
        <v>0</v>
      </c>
      <c r="F30" s="192">
        <v>0</v>
      </c>
      <c r="G30" s="257">
        <f>E30*F30</f>
        <v>0</v>
      </c>
      <c r="H30" s="117">
        <f>IFERROR(G30/H33,0)</f>
        <v>0</v>
      </c>
    </row>
    <row r="31" spans="2:9" s="62" customFormat="1" ht="19" thickBot="1" x14ac:dyDescent="0.5">
      <c r="B31" s="136" t="s">
        <v>13</v>
      </c>
      <c r="C31" s="137"/>
      <c r="D31" s="138"/>
      <c r="E31" s="139">
        <f>SUM(E29:E30)</f>
        <v>0</v>
      </c>
      <c r="F31" s="138"/>
      <c r="G31" s="141">
        <f>SUM(G29:G30)</f>
        <v>0</v>
      </c>
      <c r="H31" s="142">
        <f>IFERROR(G31/H33,0)</f>
        <v>0</v>
      </c>
    </row>
    <row r="32" spans="2:9" s="225" customFormat="1" ht="25.5" customHeight="1" x14ac:dyDescent="0.35">
      <c r="G32" s="154" t="s">
        <v>114</v>
      </c>
      <c r="H32" s="258">
        <f>SUM(E12,E19,E23,E27,E31)</f>
        <v>0</v>
      </c>
      <c r="I32" s="237" t="str">
        <f>D4</f>
        <v>lbs, cu</v>
      </c>
    </row>
    <row r="33" spans="2:15" s="225" customFormat="1" ht="20.25" customHeight="1" thickBot="1" x14ac:dyDescent="0.4">
      <c r="B33" s="259"/>
      <c r="C33" s="259"/>
      <c r="D33" s="259"/>
      <c r="E33" s="944" t="s">
        <v>109</v>
      </c>
      <c r="F33" s="944"/>
      <c r="G33" s="944"/>
      <c r="H33" s="260">
        <f>SUM(G12,G19,G23,G27,G31)</f>
        <v>0</v>
      </c>
      <c r="I33" s="237"/>
    </row>
    <row r="34" spans="2:15" s="225" customFormat="1" ht="24" thickBot="1" x14ac:dyDescent="0.6">
      <c r="B34" s="945" t="s">
        <v>282</v>
      </c>
      <c r="C34" s="946"/>
      <c r="D34" s="947"/>
      <c r="J34" s="237"/>
    </row>
    <row r="35" spans="2:15" s="62" customFormat="1" ht="19" thickBot="1" x14ac:dyDescent="0.5">
      <c r="B35" s="904" t="s">
        <v>33</v>
      </c>
      <c r="C35" s="905"/>
      <c r="D35" s="906"/>
      <c r="E35"/>
      <c r="F35"/>
      <c r="G35"/>
      <c r="H35"/>
      <c r="I35"/>
      <c r="J35" s="124"/>
      <c r="K35" s="124"/>
      <c r="L35" s="124"/>
      <c r="M35" s="124"/>
      <c r="N35" s="124"/>
      <c r="O35" s="124"/>
    </row>
    <row r="36" spans="2:15" s="62" customFormat="1" ht="18.5" x14ac:dyDescent="0.45">
      <c r="B36" s="811" t="s">
        <v>364</v>
      </c>
      <c r="C36" s="45">
        <v>0</v>
      </c>
      <c r="D36" s="46" t="s">
        <v>365</v>
      </c>
      <c r="E36"/>
      <c r="F36" s="220"/>
      <c r="G36" s="220"/>
      <c r="H36" s="60"/>
      <c r="I36"/>
    </row>
    <row r="37" spans="2:15" s="62" customFormat="1" ht="18.5" x14ac:dyDescent="0.45">
      <c r="B37" s="811" t="s">
        <v>351</v>
      </c>
      <c r="C37" s="14">
        <v>0</v>
      </c>
      <c r="D37" s="812" t="str">
        <f>'Project Your Income'!$D$6</f>
        <v>lbs, cu, ea</v>
      </c>
      <c r="E37"/>
      <c r="F37" s="220"/>
      <c r="G37" s="220"/>
      <c r="H37" s="60"/>
      <c r="I37"/>
      <c r="K37" s="63"/>
    </row>
    <row r="38" spans="2:15" s="62" customFormat="1" ht="18.5" x14ac:dyDescent="0.45">
      <c r="B38" s="811" t="s">
        <v>352</v>
      </c>
      <c r="C38" s="815">
        <f>C36*C37</f>
        <v>0</v>
      </c>
      <c r="D38" s="813" t="str">
        <f>$D$37</f>
        <v>lbs, cu, ea</v>
      </c>
      <c r="E38"/>
      <c r="F38" s="948"/>
      <c r="G38" s="948"/>
      <c r="H38" s="948"/>
    </row>
    <row r="39" spans="2:15" s="62" customFormat="1" ht="18.5" x14ac:dyDescent="0.45">
      <c r="B39" s="811" t="s">
        <v>353</v>
      </c>
      <c r="C39" s="816">
        <f>H32</f>
        <v>0</v>
      </c>
      <c r="D39" s="813" t="str">
        <f t="shared" ref="D39:D40" si="0">$D$37</f>
        <v>lbs, cu, ea</v>
      </c>
      <c r="E39"/>
      <c r="F39" s="949"/>
      <c r="G39" s="949"/>
      <c r="H39" s="949"/>
    </row>
    <row r="40" spans="2:15" s="62" customFormat="1" ht="18.5" x14ac:dyDescent="0.45">
      <c r="B40" s="811" t="s">
        <v>354</v>
      </c>
      <c r="C40" s="43">
        <f>C38-C39</f>
        <v>0</v>
      </c>
      <c r="D40" s="813" t="str">
        <f t="shared" si="0"/>
        <v>lbs, cu, ea</v>
      </c>
      <c r="E40"/>
      <c r="F40" s="60"/>
      <c r="G40" s="60"/>
      <c r="H40" s="60"/>
      <c r="I40"/>
    </row>
    <row r="41" spans="2:15" s="62" customFormat="1" ht="18.5" x14ac:dyDescent="0.45">
      <c r="B41" s="811" t="s">
        <v>355</v>
      </c>
      <c r="C41" s="814">
        <v>0</v>
      </c>
      <c r="D41" s="47" t="s">
        <v>6</v>
      </c>
      <c r="E41"/>
      <c r="F41"/>
      <c r="G41"/>
      <c r="H41"/>
      <c r="I41"/>
    </row>
    <row r="42" spans="2:15" s="62" customFormat="1" ht="18.5" x14ac:dyDescent="0.45">
      <c r="B42" s="811" t="s">
        <v>356</v>
      </c>
      <c r="C42" s="853">
        <f>'Describe Your Farm'!C26</f>
        <v>0</v>
      </c>
      <c r="D42" s="47" t="s">
        <v>6</v>
      </c>
      <c r="E42"/>
      <c r="F42"/>
      <c r="G42"/>
      <c r="H42"/>
      <c r="I42"/>
    </row>
    <row r="43" spans="2:15" s="62" customFormat="1" ht="19" thickBot="1" x14ac:dyDescent="0.5">
      <c r="B43" s="48"/>
      <c r="C43" s="48"/>
      <c r="D43" s="48"/>
      <c r="E43"/>
      <c r="F43"/>
      <c r="G43"/>
      <c r="H43"/>
      <c r="I43"/>
    </row>
    <row r="44" spans="2:15" s="62" customFormat="1" ht="15" thickBot="1" x14ac:dyDescent="0.4">
      <c r="B44" s="64"/>
      <c r="C44" s="104"/>
      <c r="D44" s="65"/>
      <c r="E44"/>
      <c r="F44"/>
      <c r="G44"/>
    </row>
    <row r="45" spans="2:15" ht="26.5" thickBot="1" x14ac:dyDescent="0.65">
      <c r="B45" s="866" t="s">
        <v>21</v>
      </c>
      <c r="C45" s="961"/>
      <c r="D45" s="867"/>
      <c r="H45" s="29"/>
    </row>
    <row r="46" spans="2:15" s="60" customFormat="1" ht="15.5" x14ac:dyDescent="0.35">
      <c r="B46" s="580" t="s">
        <v>401</v>
      </c>
      <c r="C46" s="854">
        <f>C36</f>
        <v>0</v>
      </c>
      <c r="D46" s="229"/>
      <c r="E46"/>
      <c r="F46"/>
      <c r="G46" s="226"/>
      <c r="H46" s="152"/>
      <c r="I46" s="152"/>
      <c r="J46" s="227"/>
      <c r="K46" s="227"/>
    </row>
    <row r="47" spans="2:15" ht="15.5" x14ac:dyDescent="0.35">
      <c r="B47" s="580" t="s">
        <v>413</v>
      </c>
      <c r="C47" s="630">
        <f>C41</f>
        <v>0</v>
      </c>
      <c r="D47" s="229"/>
      <c r="E47" s="229"/>
      <c r="F47" s="229"/>
      <c r="G47" s="68"/>
      <c r="H47" s="68"/>
      <c r="I47" s="68"/>
      <c r="J47" s="123"/>
      <c r="K47" s="123"/>
    </row>
    <row r="48" spans="2:15" s="67" customFormat="1" ht="15.75" customHeight="1" x14ac:dyDescent="0.35">
      <c r="B48" s="909" t="s">
        <v>39</v>
      </c>
      <c r="C48" s="911" t="s">
        <v>368</v>
      </c>
      <c r="D48" s="911"/>
      <c r="E48" s="912" t="s">
        <v>2</v>
      </c>
      <c r="F48" s="914" t="s">
        <v>367</v>
      </c>
      <c r="J48" s="68"/>
      <c r="K48" s="68"/>
    </row>
    <row r="49" spans="2:10" s="67" customFormat="1" ht="15.5" x14ac:dyDescent="0.35">
      <c r="B49" s="909"/>
      <c r="C49" s="663" t="s">
        <v>100</v>
      </c>
      <c r="D49" s="596" t="s">
        <v>101</v>
      </c>
      <c r="E49" s="912"/>
      <c r="F49" s="915"/>
      <c r="J49" s="68"/>
    </row>
    <row r="50" spans="2:10" s="67" customFormat="1" ht="15.5" x14ac:dyDescent="0.35">
      <c r="B50" s="607" t="s">
        <v>32</v>
      </c>
      <c r="C50" s="81">
        <v>0</v>
      </c>
      <c r="D50" s="809">
        <v>0</v>
      </c>
      <c r="E50" s="598" t="s">
        <v>255</v>
      </c>
      <c r="F50" s="608"/>
      <c r="J50" s="68"/>
    </row>
    <row r="51" spans="2:10" s="67" customFormat="1" ht="15.5" x14ac:dyDescent="0.35">
      <c r="B51" s="609" t="s">
        <v>132</v>
      </c>
      <c r="C51" s="81">
        <v>0</v>
      </c>
      <c r="D51" s="809">
        <v>0</v>
      </c>
      <c r="E51" s="597" t="s">
        <v>255</v>
      </c>
      <c r="F51" s="608"/>
    </row>
    <row r="52" spans="2:10" s="67" customFormat="1" ht="15.5" x14ac:dyDescent="0.35">
      <c r="B52" s="609" t="s">
        <v>133</v>
      </c>
      <c r="C52" s="81">
        <v>0</v>
      </c>
      <c r="D52" s="809">
        <v>0</v>
      </c>
      <c r="E52" s="597" t="s">
        <v>255</v>
      </c>
      <c r="F52" s="608"/>
    </row>
    <row r="53" spans="2:10" s="67" customFormat="1" ht="15.5" x14ac:dyDescent="0.35">
      <c r="B53" s="490" t="s">
        <v>357</v>
      </c>
      <c r="C53" s="81">
        <v>0</v>
      </c>
      <c r="D53" s="809">
        <v>0</v>
      </c>
      <c r="E53" s="597" t="s">
        <v>255</v>
      </c>
      <c r="F53" s="608"/>
    </row>
    <row r="54" spans="2:10" s="67" customFormat="1" ht="15.5" x14ac:dyDescent="0.35">
      <c r="B54" s="490" t="s">
        <v>358</v>
      </c>
      <c r="C54" s="81">
        <v>0</v>
      </c>
      <c r="D54" s="809">
        <v>0</v>
      </c>
      <c r="E54" s="597" t="s">
        <v>255</v>
      </c>
      <c r="F54" s="608"/>
    </row>
    <row r="55" spans="2:10" s="67" customFormat="1" ht="15.5" x14ac:dyDescent="0.35">
      <c r="B55" s="490" t="s">
        <v>359</v>
      </c>
      <c r="C55" s="81">
        <v>0</v>
      </c>
      <c r="D55" s="809">
        <v>0</v>
      </c>
      <c r="E55" s="597" t="s">
        <v>255</v>
      </c>
      <c r="F55" s="608"/>
    </row>
    <row r="56" spans="2:10" s="67" customFormat="1" ht="15.5" x14ac:dyDescent="0.35">
      <c r="B56" s="611" t="s">
        <v>360</v>
      </c>
      <c r="C56" s="81">
        <v>0</v>
      </c>
      <c r="D56" s="809">
        <v>0</v>
      </c>
      <c r="E56" s="597" t="s">
        <v>255</v>
      </c>
      <c r="F56" s="608"/>
    </row>
    <row r="57" spans="2:10" s="67" customFormat="1" ht="15.5" x14ac:dyDescent="0.35">
      <c r="B57" s="772" t="s">
        <v>324</v>
      </c>
      <c r="C57" s="81">
        <v>0</v>
      </c>
      <c r="D57" s="809">
        <v>0</v>
      </c>
      <c r="E57" s="597" t="s">
        <v>255</v>
      </c>
      <c r="F57" s="608"/>
    </row>
    <row r="58" spans="2:10" s="67" customFormat="1" ht="15.5" x14ac:dyDescent="0.35">
      <c r="B58" s="817" t="s">
        <v>75</v>
      </c>
      <c r="C58" s="81">
        <v>0</v>
      </c>
      <c r="D58" s="809">
        <v>0</v>
      </c>
      <c r="E58" s="597" t="s">
        <v>255</v>
      </c>
      <c r="F58" s="608"/>
    </row>
    <row r="59" spans="2:10" s="67" customFormat="1" ht="15.5" x14ac:dyDescent="0.35">
      <c r="B59" s="490" t="s">
        <v>181</v>
      </c>
      <c r="C59" s="81">
        <v>0</v>
      </c>
      <c r="D59" s="809">
        <v>0</v>
      </c>
      <c r="E59" s="597" t="s">
        <v>255</v>
      </c>
      <c r="F59" s="608"/>
    </row>
    <row r="60" spans="2:10" s="67" customFormat="1" ht="15.5" x14ac:dyDescent="0.35">
      <c r="B60" s="610" t="s">
        <v>36</v>
      </c>
      <c r="C60" s="231">
        <f>SUM(C50:C59)/60</f>
        <v>0</v>
      </c>
      <c r="D60" s="231">
        <f>SUM(D50:D59)/60</f>
        <v>0</v>
      </c>
      <c r="E60" s="603" t="s">
        <v>256</v>
      </c>
      <c r="F60" s="612">
        <f>(C60*E89)+(D60*E90)</f>
        <v>0</v>
      </c>
    </row>
    <row r="61" spans="2:10" s="225" customFormat="1" ht="15.75" customHeight="1" x14ac:dyDescent="0.35">
      <c r="B61" s="909" t="s">
        <v>38</v>
      </c>
      <c r="C61" s="911" t="s">
        <v>368</v>
      </c>
      <c r="D61" s="911"/>
      <c r="E61" s="913" t="s">
        <v>2</v>
      </c>
      <c r="F61" s="914" t="s">
        <v>367</v>
      </c>
    </row>
    <row r="62" spans="2:10" s="225" customFormat="1" ht="15.5" x14ac:dyDescent="0.35">
      <c r="B62" s="909"/>
      <c r="C62" s="219" t="s">
        <v>100</v>
      </c>
      <c r="D62" s="232" t="s">
        <v>101</v>
      </c>
      <c r="E62" s="923"/>
      <c r="F62" s="915"/>
    </row>
    <row r="63" spans="2:10" s="67" customFormat="1" ht="15.5" x14ac:dyDescent="0.35">
      <c r="B63" s="613" t="s">
        <v>362</v>
      </c>
      <c r="C63" s="81">
        <v>0</v>
      </c>
      <c r="D63" s="81">
        <v>0</v>
      </c>
      <c r="E63" s="598" t="s">
        <v>256</v>
      </c>
      <c r="F63" s="614"/>
    </row>
    <row r="64" spans="2:10" s="67" customFormat="1" ht="15.5" x14ac:dyDescent="0.35">
      <c r="B64" s="615" t="s">
        <v>22</v>
      </c>
      <c r="C64" s="81">
        <v>0</v>
      </c>
      <c r="D64" s="81">
        <v>0</v>
      </c>
      <c r="E64" s="597" t="s">
        <v>256</v>
      </c>
      <c r="F64" s="614"/>
    </row>
    <row r="65" spans="2:7" s="67" customFormat="1" ht="15.5" x14ac:dyDescent="0.35">
      <c r="B65" s="615" t="s">
        <v>23</v>
      </c>
      <c r="C65" s="81">
        <v>0</v>
      </c>
      <c r="D65" s="81">
        <v>0</v>
      </c>
      <c r="E65" s="597" t="s">
        <v>256</v>
      </c>
      <c r="F65" s="614"/>
    </row>
    <row r="66" spans="2:7" s="67" customFormat="1" ht="15.5" x14ac:dyDescent="0.35">
      <c r="B66" s="615" t="s">
        <v>63</v>
      </c>
      <c r="C66" s="81">
        <v>0</v>
      </c>
      <c r="D66" s="81">
        <v>0</v>
      </c>
      <c r="E66" s="597" t="s">
        <v>256</v>
      </c>
      <c r="F66" s="614"/>
    </row>
    <row r="67" spans="2:7" s="67" customFormat="1" ht="15.5" x14ac:dyDescent="0.35">
      <c r="B67" s="615" t="s">
        <v>361</v>
      </c>
      <c r="C67" s="81">
        <v>0</v>
      </c>
      <c r="D67" s="81">
        <v>0</v>
      </c>
      <c r="E67" s="597" t="s">
        <v>256</v>
      </c>
      <c r="F67" s="614"/>
    </row>
    <row r="68" spans="2:7" s="67" customFormat="1" ht="15.5" x14ac:dyDescent="0.35">
      <c r="B68" s="615" t="s">
        <v>363</v>
      </c>
      <c r="C68" s="81">
        <v>0</v>
      </c>
      <c r="D68" s="81">
        <v>0</v>
      </c>
      <c r="E68" s="597" t="s">
        <v>256</v>
      </c>
      <c r="F68" s="614"/>
    </row>
    <row r="69" spans="2:7" s="67" customFormat="1" ht="15.5" x14ac:dyDescent="0.35">
      <c r="B69" s="773" t="s">
        <v>28</v>
      </c>
      <c r="C69" s="81">
        <v>0</v>
      </c>
      <c r="D69" s="81">
        <v>0</v>
      </c>
      <c r="E69" s="597" t="s">
        <v>256</v>
      </c>
      <c r="F69" s="614"/>
    </row>
    <row r="70" spans="2:7" s="67" customFormat="1" ht="15.5" x14ac:dyDescent="0.35">
      <c r="B70" s="490" t="s">
        <v>181</v>
      </c>
      <c r="C70" s="81">
        <v>0</v>
      </c>
      <c r="D70" s="81">
        <v>0</v>
      </c>
      <c r="E70" s="597" t="s">
        <v>256</v>
      </c>
      <c r="F70" s="608"/>
    </row>
    <row r="71" spans="2:7" s="67" customFormat="1" ht="15.5" x14ac:dyDescent="0.35">
      <c r="B71" s="616" t="s">
        <v>103</v>
      </c>
      <c r="C71" s="604">
        <f>SUM(C63:C70)</f>
        <v>0</v>
      </c>
      <c r="D71" s="605">
        <f>SUM(D63:D70)</f>
        <v>0</v>
      </c>
      <c r="E71" s="606" t="s">
        <v>256</v>
      </c>
      <c r="F71" s="617">
        <f>(C71*E89)+(D71*E90)</f>
        <v>0</v>
      </c>
      <c r="G71" s="121"/>
    </row>
    <row r="72" spans="2:7" s="67" customFormat="1" ht="15.75" customHeight="1" x14ac:dyDescent="0.35">
      <c r="B72" s="909" t="s">
        <v>37</v>
      </c>
      <c r="C72" s="911" t="s">
        <v>368</v>
      </c>
      <c r="D72" s="911"/>
      <c r="E72" s="912" t="s">
        <v>2</v>
      </c>
      <c r="F72" s="914" t="s">
        <v>367</v>
      </c>
    </row>
    <row r="73" spans="2:7" s="67" customFormat="1" ht="15.5" x14ac:dyDescent="0.35">
      <c r="B73" s="910"/>
      <c r="C73" s="631" t="s">
        <v>100</v>
      </c>
      <c r="D73" s="230" t="s">
        <v>101</v>
      </c>
      <c r="E73" s="913"/>
      <c r="F73" s="915"/>
    </row>
    <row r="74" spans="2:7" s="67" customFormat="1" ht="15.5" x14ac:dyDescent="0.35">
      <c r="B74" s="917" t="str">
        <f>"Remember: Estimated Total Crop Yield per tree is "&amp;C37&amp;" "&amp;D39</f>
        <v>Remember: Estimated Total Crop Yield per tree is 0 lbs, cu, ea</v>
      </c>
      <c r="C74" s="918"/>
      <c r="D74" s="632"/>
      <c r="E74" s="633"/>
      <c r="F74" s="634"/>
    </row>
    <row r="75" spans="2:7" s="67" customFormat="1" ht="15.5" x14ac:dyDescent="0.35">
      <c r="B75" s="613" t="s">
        <v>24</v>
      </c>
      <c r="C75" s="70">
        <v>0</v>
      </c>
      <c r="D75" s="70">
        <v>0</v>
      </c>
      <c r="E75" s="599" t="s">
        <v>256</v>
      </c>
      <c r="F75" s="614"/>
    </row>
    <row r="76" spans="2:7" s="67" customFormat="1" ht="15.5" x14ac:dyDescent="0.35">
      <c r="B76" s="618" t="s">
        <v>25</v>
      </c>
      <c r="C76" s="70">
        <v>0</v>
      </c>
      <c r="D76" s="70">
        <v>0</v>
      </c>
      <c r="E76" s="601" t="s">
        <v>256</v>
      </c>
      <c r="F76" s="619"/>
    </row>
    <row r="77" spans="2:7" s="67" customFormat="1" ht="15.5" x14ac:dyDescent="0.35">
      <c r="B77" s="620" t="s">
        <v>27</v>
      </c>
      <c r="C77" s="70">
        <v>0</v>
      </c>
      <c r="D77" s="70">
        <v>0</v>
      </c>
      <c r="E77" s="601" t="s">
        <v>256</v>
      </c>
      <c r="F77" s="619"/>
    </row>
    <row r="78" spans="2:7" s="67" customFormat="1" ht="15.5" x14ac:dyDescent="0.35">
      <c r="B78" s="615" t="s">
        <v>325</v>
      </c>
      <c r="C78" s="70">
        <v>0</v>
      </c>
      <c r="D78" s="70">
        <v>0</v>
      </c>
      <c r="E78" s="600" t="s">
        <v>256</v>
      </c>
      <c r="F78" s="621"/>
    </row>
    <row r="79" spans="2:7" s="67" customFormat="1" ht="15.5" x14ac:dyDescent="0.35">
      <c r="B79" s="773" t="s">
        <v>26</v>
      </c>
      <c r="C79" s="70">
        <v>0</v>
      </c>
      <c r="D79" s="70">
        <v>0</v>
      </c>
      <c r="E79" s="600" t="s">
        <v>256</v>
      </c>
      <c r="F79" s="621"/>
    </row>
    <row r="80" spans="2:7" s="67" customFormat="1" ht="15.5" x14ac:dyDescent="0.35">
      <c r="B80" s="490" t="s">
        <v>181</v>
      </c>
      <c r="C80" s="70">
        <v>0</v>
      </c>
      <c r="D80" s="70">
        <v>0</v>
      </c>
      <c r="E80" s="597" t="s">
        <v>256</v>
      </c>
      <c r="F80" s="608"/>
    </row>
    <row r="81" spans="2:16" s="67" customFormat="1" ht="15.5" x14ac:dyDescent="0.35">
      <c r="B81" s="622" t="s">
        <v>104</v>
      </c>
      <c r="C81" s="233">
        <f>SUM(C75:C80)</f>
        <v>0</v>
      </c>
      <c r="D81" s="234">
        <f>SUM(D75:D80)</f>
        <v>0</v>
      </c>
      <c r="E81" s="602" t="s">
        <v>256</v>
      </c>
      <c r="F81" s="623">
        <f>(C81*E89)+(D81*E90)</f>
        <v>0</v>
      </c>
      <c r="G81" s="122"/>
    </row>
    <row r="82" spans="2:16" s="282" customFormat="1" ht="15.5" x14ac:dyDescent="0.35">
      <c r="B82" s="624"/>
      <c r="C82" s="635" t="s">
        <v>100</v>
      </c>
      <c r="D82" s="635" t="s">
        <v>101</v>
      </c>
      <c r="E82" s="235"/>
      <c r="F82" s="625"/>
    </row>
    <row r="83" spans="2:16" s="67" customFormat="1" ht="15.5" x14ac:dyDescent="0.35">
      <c r="B83" s="626" t="s">
        <v>391</v>
      </c>
      <c r="C83" s="488">
        <f>SUM(C60,C71,C81)</f>
        <v>0</v>
      </c>
      <c r="D83" s="488">
        <f>SUM(D60,D71,D81)</f>
        <v>0</v>
      </c>
      <c r="E83" s="599" t="s">
        <v>256</v>
      </c>
      <c r="F83" s="627"/>
    </row>
    <row r="84" spans="2:16" s="67" customFormat="1" ht="18.75" customHeight="1" x14ac:dyDescent="0.35">
      <c r="B84" s="645" t="s">
        <v>120</v>
      </c>
      <c r="C84" s="646">
        <f>C83*C47</f>
        <v>0</v>
      </c>
      <c r="D84" s="646">
        <f>D83*F86</f>
        <v>0</v>
      </c>
      <c r="E84" s="600" t="s">
        <v>256</v>
      </c>
      <c r="F84" s="628"/>
      <c r="H84" s="489"/>
      <c r="I84" s="153"/>
    </row>
    <row r="85" spans="2:16" s="67" customFormat="1" ht="18.5" x14ac:dyDescent="0.45">
      <c r="B85" s="30"/>
      <c r="C85" s="30"/>
      <c r="D85" s="553"/>
      <c r="E85" s="580" t="s">
        <v>404</v>
      </c>
      <c r="F85" s="214">
        <f>F60+F71+F81</f>
        <v>0</v>
      </c>
      <c r="G85" s="68"/>
      <c r="H85" s="489"/>
      <c r="I85" s="153"/>
    </row>
    <row r="86" spans="2:16" s="67" customFormat="1" ht="18.5" x14ac:dyDescent="0.45">
      <c r="B86" s="30"/>
      <c r="C86" s="30"/>
      <c r="D86" s="553"/>
      <c r="E86" s="580" t="s">
        <v>403</v>
      </c>
      <c r="F86" s="766">
        <f>C36</f>
        <v>0</v>
      </c>
      <c r="G86" s="68"/>
      <c r="J86" s="261"/>
      <c r="K86" s="261"/>
      <c r="L86" s="261"/>
      <c r="M86" s="261"/>
      <c r="N86" s="261"/>
      <c r="O86" s="261"/>
      <c r="P86" s="261"/>
    </row>
    <row r="87" spans="2:16" s="67" customFormat="1" ht="18.5" x14ac:dyDescent="0.45">
      <c r="B87" s="30"/>
      <c r="C87" s="30"/>
      <c r="D87" s="553"/>
      <c r="E87" s="580" t="s">
        <v>257</v>
      </c>
      <c r="F87" s="214">
        <f>F85*F86</f>
        <v>0</v>
      </c>
      <c r="G87" s="68"/>
      <c r="J87" s="261"/>
      <c r="K87" s="261"/>
      <c r="L87" s="261"/>
      <c r="M87" s="261"/>
      <c r="N87" s="261"/>
      <c r="O87" s="261"/>
      <c r="P87" s="261"/>
    </row>
    <row r="88" spans="2:16" s="67" customFormat="1" ht="18.5" x14ac:dyDescent="0.45">
      <c r="B88" s="30"/>
      <c r="C88" s="908" t="s">
        <v>258</v>
      </c>
      <c r="D88" s="908"/>
      <c r="E88" s="908"/>
      <c r="F88" s="554"/>
      <c r="G88" s="68"/>
      <c r="J88" s="261"/>
      <c r="K88" s="261"/>
      <c r="L88" s="261"/>
      <c r="M88" s="261"/>
      <c r="N88" s="261"/>
      <c r="O88" s="261"/>
      <c r="P88" s="261"/>
    </row>
    <row r="89" spans="2:16" s="67" customFormat="1" ht="15.5" x14ac:dyDescent="0.35">
      <c r="B89" s="552"/>
      <c r="C89" s="636"/>
      <c r="D89" s="637" t="s">
        <v>222</v>
      </c>
      <c r="E89" s="638">
        <f>' Labor Overheads'!C23</f>
        <v>0</v>
      </c>
      <c r="F89" s="554"/>
      <c r="G89" s="68"/>
      <c r="J89" s="261"/>
      <c r="K89" s="261"/>
      <c r="L89" s="261"/>
      <c r="M89" s="261"/>
      <c r="N89" s="261"/>
      <c r="O89" s="261"/>
      <c r="P89" s="261"/>
    </row>
    <row r="90" spans="2:16" s="67" customFormat="1" ht="18.5" x14ac:dyDescent="0.45">
      <c r="B90" s="552"/>
      <c r="C90" s="639"/>
      <c r="D90" s="580" t="s">
        <v>227</v>
      </c>
      <c r="E90" s="640">
        <f>' Labor Overheads'!$C$12</f>
        <v>0</v>
      </c>
      <c r="F90" s="30"/>
      <c r="G90" s="68"/>
      <c r="J90" s="261"/>
      <c r="K90" s="261"/>
      <c r="L90" s="261"/>
      <c r="M90" s="261"/>
      <c r="N90" s="261"/>
      <c r="O90" s="261"/>
      <c r="P90" s="261"/>
    </row>
    <row r="91" spans="2:16" s="67" customFormat="1" ht="18.5" x14ac:dyDescent="0.45">
      <c r="B91" s="552"/>
      <c r="C91" s="639"/>
      <c r="D91" s="489" t="s">
        <v>260</v>
      </c>
      <c r="E91" s="641">
        <f>D84*E90</f>
        <v>0</v>
      </c>
      <c r="F91" s="30"/>
      <c r="G91" s="68"/>
      <c r="J91" s="261"/>
      <c r="K91" s="261"/>
      <c r="L91" s="261"/>
      <c r="M91" s="261"/>
      <c r="N91" s="261"/>
      <c r="O91" s="261"/>
      <c r="P91" s="261"/>
    </row>
    <row r="92" spans="2:16" s="67" customFormat="1" ht="18.5" x14ac:dyDescent="0.45">
      <c r="B92" s="552"/>
      <c r="C92" s="642"/>
      <c r="D92" s="643" t="s">
        <v>259</v>
      </c>
      <c r="E92" s="644">
        <f>C84*E89</f>
        <v>0</v>
      </c>
      <c r="F92" s="30"/>
      <c r="G92" s="68"/>
      <c r="J92" s="261"/>
      <c r="K92" s="261"/>
      <c r="L92" s="261"/>
      <c r="M92" s="261"/>
      <c r="N92" s="261"/>
      <c r="O92" s="261"/>
      <c r="P92" s="261"/>
    </row>
    <row r="93" spans="2:16" s="67" customFormat="1" ht="16" thickBot="1" x14ac:dyDescent="0.4">
      <c r="B93" s="68"/>
      <c r="C93" s="68"/>
      <c r="D93" s="68"/>
      <c r="E93" s="69"/>
      <c r="F93" s="214"/>
      <c r="G93" s="68"/>
      <c r="J93" s="261"/>
      <c r="K93" s="261"/>
      <c r="L93" s="261"/>
      <c r="M93" s="261"/>
      <c r="N93" s="261"/>
      <c r="O93" s="261"/>
      <c r="P93" s="261"/>
    </row>
    <row r="94" spans="2:16" s="67" customFormat="1" ht="26.5" thickBot="1" x14ac:dyDescent="0.65">
      <c r="B94" s="866" t="s">
        <v>29</v>
      </c>
      <c r="C94" s="961"/>
      <c r="D94" s="867"/>
      <c r="E94"/>
    </row>
    <row r="95" spans="2:16" s="67" customFormat="1" ht="15.5" x14ac:dyDescent="0.35">
      <c r="B95" s="241" t="s">
        <v>65</v>
      </c>
      <c r="C95" s="672" t="s">
        <v>371</v>
      </c>
      <c r="D95" s="673" t="s">
        <v>2</v>
      </c>
      <c r="E95" s="688" t="s">
        <v>3</v>
      </c>
      <c r="F95" s="671" t="s">
        <v>18</v>
      </c>
      <c r="G95"/>
      <c r="H95"/>
      <c r="I95" s="62"/>
    </row>
    <row r="96" spans="2:16" s="67" customFormat="1" ht="15.5" x14ac:dyDescent="0.35">
      <c r="B96" s="75" t="s">
        <v>34</v>
      </c>
      <c r="C96" s="76">
        <v>0</v>
      </c>
      <c r="D96" s="77" t="s">
        <v>68</v>
      </c>
      <c r="E96" s="78">
        <v>0</v>
      </c>
      <c r="F96" s="74">
        <f>C96*E96</f>
        <v>0</v>
      </c>
      <c r="G96"/>
      <c r="H96"/>
      <c r="I96"/>
    </row>
    <row r="97" spans="2:17" s="67" customFormat="1" ht="15.75" customHeight="1" x14ac:dyDescent="0.35">
      <c r="B97" s="194" t="s">
        <v>34</v>
      </c>
      <c r="C97" s="85">
        <v>0</v>
      </c>
      <c r="D97" s="195" t="s">
        <v>68</v>
      </c>
      <c r="E97" s="196">
        <v>0</v>
      </c>
      <c r="F97" s="190">
        <f>C97*E97</f>
        <v>0</v>
      </c>
      <c r="G97"/>
      <c r="H97"/>
      <c r="I97"/>
    </row>
    <row r="98" spans="2:17" s="67" customFormat="1" ht="18.75" customHeight="1" thickBot="1" x14ac:dyDescent="0.4">
      <c r="B98" s="197"/>
      <c r="C98" s="198"/>
      <c r="D98" s="199"/>
      <c r="E98" s="198"/>
      <c r="F98" s="200">
        <f>SUM(F96:F97)</f>
        <v>0</v>
      </c>
      <c r="G98"/>
      <c r="H98"/>
      <c r="I98"/>
    </row>
    <row r="99" spans="2:17" s="67" customFormat="1" ht="15.5" x14ac:dyDescent="0.35">
      <c r="B99" s="240" t="s">
        <v>64</v>
      </c>
      <c r="C99" s="672" t="s">
        <v>371</v>
      </c>
      <c r="D99" s="679" t="s">
        <v>2</v>
      </c>
      <c r="E99" s="678" t="s">
        <v>3</v>
      </c>
      <c r="F99" s="671" t="s">
        <v>18</v>
      </c>
      <c r="G99"/>
      <c r="H99"/>
    </row>
    <row r="100" spans="2:17" s="67" customFormat="1" ht="15.5" x14ac:dyDescent="0.35">
      <c r="B100" s="87" t="s">
        <v>7</v>
      </c>
      <c r="C100" s="71">
        <v>0</v>
      </c>
      <c r="D100" s="342" t="s">
        <v>304</v>
      </c>
      <c r="E100" s="73">
        <v>0</v>
      </c>
      <c r="F100" s="74">
        <f t="shared" ref="F100:F108" si="1">C100*E100</f>
        <v>0</v>
      </c>
      <c r="G100"/>
      <c r="H100"/>
      <c r="J100" s="261"/>
      <c r="K100" s="261"/>
      <c r="L100" s="261"/>
      <c r="M100" s="261"/>
      <c r="N100" s="261"/>
      <c r="O100" s="261"/>
      <c r="P100" s="261"/>
    </row>
    <row r="101" spans="2:17" s="67" customFormat="1" ht="15.5" x14ac:dyDescent="0.35">
      <c r="B101" s="562" t="s">
        <v>223</v>
      </c>
      <c r="C101" s="71">
        <v>0</v>
      </c>
      <c r="D101" s="82" t="s">
        <v>9</v>
      </c>
      <c r="E101" s="73">
        <v>0</v>
      </c>
      <c r="F101" s="74">
        <f t="shared" si="1"/>
        <v>0</v>
      </c>
      <c r="G101"/>
      <c r="H101"/>
      <c r="J101" s="261"/>
      <c r="K101" s="261"/>
      <c r="L101" s="261"/>
      <c r="M101" s="261"/>
      <c r="N101" s="261"/>
      <c r="O101" s="261"/>
      <c r="P101" s="261"/>
    </row>
    <row r="102" spans="2:17" s="67" customFormat="1" ht="15.5" x14ac:dyDescent="0.35">
      <c r="B102" s="87" t="s">
        <v>94</v>
      </c>
      <c r="C102" s="71">
        <v>0</v>
      </c>
      <c r="D102" s="82" t="s">
        <v>5</v>
      </c>
      <c r="E102" s="73">
        <v>0</v>
      </c>
      <c r="F102" s="74">
        <f t="shared" si="1"/>
        <v>0</v>
      </c>
      <c r="G102"/>
      <c r="H102"/>
      <c r="J102" s="261"/>
      <c r="K102" s="261"/>
      <c r="L102" s="261"/>
      <c r="M102" s="261"/>
      <c r="N102" s="261"/>
      <c r="O102" s="261"/>
      <c r="P102" s="261"/>
    </row>
    <row r="103" spans="2:17" s="67" customFormat="1" ht="15.5" x14ac:dyDescent="0.35">
      <c r="B103" s="87" t="s">
        <v>95</v>
      </c>
      <c r="C103" s="71">
        <v>0</v>
      </c>
      <c r="D103" s="82" t="s">
        <v>5</v>
      </c>
      <c r="E103" s="73">
        <v>0</v>
      </c>
      <c r="F103" s="74">
        <f t="shared" si="1"/>
        <v>0</v>
      </c>
      <c r="G103"/>
      <c r="H103"/>
      <c r="J103" s="261"/>
      <c r="K103" s="261"/>
      <c r="L103" s="261"/>
      <c r="M103" s="261"/>
      <c r="N103" s="261"/>
      <c r="O103" s="262"/>
      <c r="P103" s="263"/>
      <c r="Q103" s="62"/>
    </row>
    <row r="104" spans="2:17" s="67" customFormat="1" ht="15.5" x14ac:dyDescent="0.35">
      <c r="B104" s="87" t="s">
        <v>96</v>
      </c>
      <c r="C104" s="71">
        <v>0</v>
      </c>
      <c r="D104" s="82" t="s">
        <v>8</v>
      </c>
      <c r="E104" s="73">
        <v>0</v>
      </c>
      <c r="F104" s="74">
        <f t="shared" si="1"/>
        <v>0</v>
      </c>
      <c r="G104"/>
      <c r="H104"/>
      <c r="J104" s="261"/>
      <c r="K104" s="261"/>
      <c r="L104" s="261"/>
      <c r="M104" s="261"/>
      <c r="N104" s="261"/>
      <c r="O104" s="264"/>
      <c r="P104" s="265"/>
      <c r="Q104"/>
    </row>
    <row r="105" spans="2:17" s="67" customFormat="1" ht="15.5" x14ac:dyDescent="0.35">
      <c r="B105" s="87" t="s">
        <v>12</v>
      </c>
      <c r="C105" s="71">
        <v>0</v>
      </c>
      <c r="D105" s="82" t="s">
        <v>8</v>
      </c>
      <c r="E105" s="73">
        <v>0</v>
      </c>
      <c r="F105" s="74">
        <f t="shared" si="1"/>
        <v>0</v>
      </c>
      <c r="G105"/>
      <c r="H105"/>
      <c r="J105" s="266"/>
      <c r="K105" s="266"/>
      <c r="L105" s="266"/>
      <c r="M105" s="266"/>
      <c r="N105" s="266"/>
      <c r="O105" s="266"/>
      <c r="P105" s="266"/>
      <c r="Q105"/>
    </row>
    <row r="106" spans="2:17" s="67" customFormat="1" ht="15.75" customHeight="1" x14ac:dyDescent="0.35">
      <c r="B106" s="87" t="s">
        <v>10</v>
      </c>
      <c r="C106" s="71">
        <v>0</v>
      </c>
      <c r="D106" s="82" t="s">
        <v>11</v>
      </c>
      <c r="E106" s="73">
        <v>0</v>
      </c>
      <c r="F106" s="83">
        <f t="shared" si="1"/>
        <v>0</v>
      </c>
      <c r="G106"/>
      <c r="H106"/>
      <c r="J106" s="267"/>
      <c r="K106" s="268"/>
      <c r="L106" s="268"/>
      <c r="M106" s="269"/>
      <c r="N106" s="270"/>
      <c r="O106" s="271"/>
      <c r="P106" s="270"/>
    </row>
    <row r="107" spans="2:17" s="67" customFormat="1" ht="15.5" x14ac:dyDescent="0.35">
      <c r="B107" s="79" t="s">
        <v>35</v>
      </c>
      <c r="C107" s="71">
        <v>0</v>
      </c>
      <c r="D107" s="82" t="s">
        <v>9</v>
      </c>
      <c r="E107" s="73">
        <v>0</v>
      </c>
      <c r="F107" s="83">
        <f t="shared" si="1"/>
        <v>0</v>
      </c>
      <c r="G107"/>
      <c r="H107"/>
      <c r="J107" s="272"/>
      <c r="K107" s="273"/>
      <c r="L107" s="272"/>
      <c r="M107" s="274"/>
      <c r="N107" s="274"/>
      <c r="O107" s="275"/>
      <c r="P107" s="274"/>
    </row>
    <row r="108" spans="2:17" s="67" customFormat="1" ht="15.5" x14ac:dyDescent="0.35">
      <c r="B108" s="79" t="s">
        <v>35</v>
      </c>
      <c r="C108" s="71">
        <v>0</v>
      </c>
      <c r="D108" s="82" t="s">
        <v>9</v>
      </c>
      <c r="E108" s="73">
        <v>0</v>
      </c>
      <c r="F108" s="83">
        <f t="shared" si="1"/>
        <v>0</v>
      </c>
      <c r="G108"/>
      <c r="H108"/>
      <c r="J108" s="272"/>
      <c r="K108" s="273"/>
      <c r="L108" s="272"/>
      <c r="M108" s="274"/>
      <c r="N108" s="274"/>
      <c r="O108" s="275"/>
      <c r="P108" s="274"/>
    </row>
    <row r="109" spans="2:17" s="67" customFormat="1" ht="16" thickBot="1" x14ac:dyDescent="0.4">
      <c r="B109" s="204"/>
      <c r="C109" s="202"/>
      <c r="D109" s="202"/>
      <c r="E109" s="202"/>
      <c r="F109" s="203">
        <f>SUM(F100:F108)</f>
        <v>0</v>
      </c>
      <c r="G109"/>
      <c r="H109"/>
      <c r="J109" s="272"/>
      <c r="K109" s="273"/>
      <c r="L109" s="272"/>
      <c r="M109" s="274"/>
      <c r="N109" s="274"/>
      <c r="O109" s="275"/>
      <c r="P109" s="274"/>
    </row>
    <row r="110" spans="2:17" s="67" customFormat="1" ht="15.5" x14ac:dyDescent="0.35">
      <c r="B110" s="240" t="s">
        <v>66</v>
      </c>
      <c r="C110" s="672" t="s">
        <v>371</v>
      </c>
      <c r="D110" s="679" t="s">
        <v>2</v>
      </c>
      <c r="E110" s="678" t="s">
        <v>3</v>
      </c>
      <c r="F110" s="671" t="s">
        <v>18</v>
      </c>
      <c r="G110"/>
      <c r="H110"/>
      <c r="J110" s="272"/>
      <c r="K110" s="963"/>
      <c r="L110" s="963"/>
      <c r="M110" s="963"/>
      <c r="N110" s="963"/>
      <c r="O110" s="963"/>
      <c r="P110" s="236"/>
    </row>
    <row r="111" spans="2:17" s="67" customFormat="1" ht="18.5" x14ac:dyDescent="0.45">
      <c r="B111" s="32" t="s">
        <v>375</v>
      </c>
      <c r="C111" s="71">
        <v>0</v>
      </c>
      <c r="D111" s="342" t="s">
        <v>98</v>
      </c>
      <c r="E111" s="73">
        <v>2E-3</v>
      </c>
      <c r="F111" s="74">
        <f>C111*E111</f>
        <v>0</v>
      </c>
      <c r="G111"/>
      <c r="H111"/>
      <c r="J111" s="267"/>
      <c r="K111" s="268"/>
      <c r="L111" s="268"/>
      <c r="M111" s="269"/>
      <c r="N111" s="270"/>
      <c r="O111" s="271"/>
      <c r="P111" s="270"/>
    </row>
    <row r="112" spans="2:17" s="67" customFormat="1" ht="18.5" x14ac:dyDescent="0.45">
      <c r="B112" s="32" t="s">
        <v>376</v>
      </c>
      <c r="C112" s="71">
        <v>0</v>
      </c>
      <c r="D112" s="342" t="s">
        <v>98</v>
      </c>
      <c r="E112" s="73">
        <v>0</v>
      </c>
      <c r="F112" s="74">
        <f>C112*E112</f>
        <v>0</v>
      </c>
      <c r="G112"/>
      <c r="H112"/>
      <c r="J112" s="272"/>
      <c r="K112" s="273"/>
      <c r="L112" s="272"/>
      <c r="M112" s="274"/>
      <c r="N112" s="274"/>
      <c r="O112" s="275"/>
      <c r="P112" s="274"/>
    </row>
    <row r="113" spans="2:17" ht="18.5" x14ac:dyDescent="0.45">
      <c r="B113" s="32" t="s">
        <v>377</v>
      </c>
      <c r="C113" s="71">
        <v>0</v>
      </c>
      <c r="D113" s="72" t="s">
        <v>9</v>
      </c>
      <c r="E113" s="73">
        <v>0</v>
      </c>
      <c r="F113" s="74">
        <f>C113*E113</f>
        <v>0</v>
      </c>
      <c r="I113" s="67"/>
      <c r="J113" s="272"/>
      <c r="K113" s="273"/>
      <c r="L113" s="272"/>
      <c r="M113" s="274"/>
      <c r="N113" s="274"/>
      <c r="O113" s="275"/>
      <c r="P113" s="274"/>
      <c r="Q113" s="67"/>
    </row>
    <row r="114" spans="2:17" ht="15.5" x14ac:dyDescent="0.35">
      <c r="B114" s="79" t="s">
        <v>35</v>
      </c>
      <c r="C114" s="71">
        <v>0</v>
      </c>
      <c r="D114" s="342" t="s">
        <v>98</v>
      </c>
      <c r="E114" s="73">
        <v>0</v>
      </c>
      <c r="F114" s="74">
        <f>C114*E114</f>
        <v>0</v>
      </c>
      <c r="I114" s="67"/>
      <c r="J114" s="272"/>
      <c r="K114" s="273"/>
      <c r="L114" s="272"/>
      <c r="M114" s="274"/>
      <c r="N114" s="274"/>
      <c r="O114" s="275"/>
      <c r="P114" s="274"/>
      <c r="Q114" s="67"/>
    </row>
    <row r="115" spans="2:17" ht="15.5" x14ac:dyDescent="0.35">
      <c r="B115" s="201" t="s">
        <v>35</v>
      </c>
      <c r="C115" s="84">
        <v>0</v>
      </c>
      <c r="D115" s="191" t="s">
        <v>4</v>
      </c>
      <c r="E115" s="192">
        <v>0</v>
      </c>
      <c r="F115" s="190">
        <f>C115*E115</f>
        <v>0</v>
      </c>
      <c r="I115" s="67"/>
      <c r="J115" s="963"/>
      <c r="K115" s="963"/>
      <c r="L115" s="963"/>
      <c r="M115" s="963"/>
      <c r="N115" s="963"/>
      <c r="O115" s="963"/>
      <c r="P115" s="236"/>
      <c r="Q115" s="67"/>
    </row>
    <row r="116" spans="2:17" ht="16.5" customHeight="1" x14ac:dyDescent="0.35">
      <c r="B116" s="204"/>
      <c r="C116" s="202"/>
      <c r="D116" s="202"/>
      <c r="E116" s="202"/>
      <c r="F116" s="200">
        <f>SUM(F111:F115)</f>
        <v>0</v>
      </c>
      <c r="I116" s="67"/>
      <c r="J116" s="267"/>
      <c r="K116" s="268"/>
      <c r="L116" s="268"/>
      <c r="M116" s="269"/>
      <c r="N116" s="270"/>
      <c r="O116" s="271"/>
      <c r="P116" s="270"/>
      <c r="Q116" s="67"/>
    </row>
    <row r="117" spans="2:17" ht="18.5" x14ac:dyDescent="0.45">
      <c r="B117" s="178"/>
      <c r="C117" s="808"/>
      <c r="D117" s="679"/>
      <c r="E117" s="678"/>
      <c r="F117" s="834" t="s">
        <v>18</v>
      </c>
      <c r="I117" s="67"/>
      <c r="J117" s="272"/>
      <c r="K117" s="273"/>
      <c r="L117" s="272"/>
      <c r="M117" s="274"/>
      <c r="N117" s="274"/>
      <c r="O117" s="275"/>
      <c r="P117" s="274"/>
      <c r="Q117" s="67"/>
    </row>
    <row r="118" spans="2:17" s="67" customFormat="1" ht="19" thickBot="1" x14ac:dyDescent="0.5">
      <c r="B118" s="822" t="s">
        <v>13</v>
      </c>
      <c r="C118" s="693"/>
      <c r="D118" s="693"/>
      <c r="E118" s="693"/>
      <c r="F118" s="832">
        <f>F116+F109+F97</f>
        <v>0</v>
      </c>
      <c r="G118"/>
      <c r="H118"/>
      <c r="J118" s="272"/>
      <c r="K118" s="273"/>
      <c r="L118" s="272"/>
      <c r="M118" s="274"/>
      <c r="N118" s="274"/>
      <c r="O118" s="275"/>
      <c r="P118" s="274"/>
    </row>
    <row r="119" spans="2:17" s="67" customFormat="1" ht="24" thickBot="1" x14ac:dyDescent="0.6">
      <c r="B119" s="209" t="s">
        <v>129</v>
      </c>
      <c r="C119" s="211" t="str">
        <f>"Remember: Estimated Crop Yield Per Tree Is "&amp;C37&amp;" "&amp;D39</f>
        <v>Remember: Estimated Crop Yield Per Tree Is 0 lbs, cu, ea</v>
      </c>
      <c r="D119" s="210"/>
      <c r="E119" s="210"/>
      <c r="F119" s="210"/>
      <c r="G119"/>
      <c r="H119"/>
      <c r="J119" s="272"/>
      <c r="K119" s="273"/>
      <c r="L119" s="272"/>
      <c r="M119" s="274"/>
      <c r="N119" s="274"/>
      <c r="O119" s="275"/>
      <c r="P119" s="274"/>
    </row>
    <row r="120" spans="2:17" s="67" customFormat="1" ht="15.5" x14ac:dyDescent="0.35">
      <c r="B120" s="239" t="s">
        <v>125</v>
      </c>
      <c r="C120" s="672" t="s">
        <v>371</v>
      </c>
      <c r="D120" s="679" t="s">
        <v>2</v>
      </c>
      <c r="E120" s="678" t="s">
        <v>3</v>
      </c>
      <c r="F120" s="671" t="s">
        <v>18</v>
      </c>
      <c r="G120"/>
      <c r="H120"/>
      <c r="J120" s="272"/>
      <c r="K120" s="273"/>
      <c r="L120" s="272"/>
      <c r="M120" s="274"/>
      <c r="N120" s="274"/>
      <c r="O120" s="275"/>
      <c r="P120" s="274"/>
    </row>
    <row r="121" spans="2:17" s="67" customFormat="1" ht="15.5" x14ac:dyDescent="0.35">
      <c r="B121" s="193" t="s">
        <v>110</v>
      </c>
      <c r="C121" s="71">
        <v>0</v>
      </c>
      <c r="D121" s="72" t="s">
        <v>98</v>
      </c>
      <c r="E121" s="73">
        <v>0</v>
      </c>
      <c r="F121" s="74">
        <f>C121*E121</f>
        <v>0</v>
      </c>
      <c r="G121"/>
      <c r="H121"/>
      <c r="J121" s="963"/>
      <c r="K121" s="963"/>
      <c r="L121" s="963"/>
      <c r="M121" s="963"/>
      <c r="N121" s="963"/>
      <c r="O121" s="963"/>
      <c r="P121" s="236"/>
    </row>
    <row r="122" spans="2:17" s="67" customFormat="1" ht="15.5" x14ac:dyDescent="0.35">
      <c r="B122" s="79" t="s">
        <v>34</v>
      </c>
      <c r="C122" s="71">
        <v>0</v>
      </c>
      <c r="D122" s="72"/>
      <c r="E122" s="73">
        <v>0</v>
      </c>
      <c r="F122" s="74">
        <f>C122*E122</f>
        <v>0</v>
      </c>
      <c r="G122"/>
      <c r="H122"/>
      <c r="J122" s="272"/>
      <c r="K122" s="276"/>
      <c r="L122" s="276"/>
      <c r="M122" s="277"/>
      <c r="N122" s="278"/>
      <c r="O122" s="279"/>
      <c r="P122" s="278"/>
    </row>
    <row r="123" spans="2:17" s="67" customFormat="1" ht="15.5" x14ac:dyDescent="0.35">
      <c r="B123" s="201" t="s">
        <v>34</v>
      </c>
      <c r="C123" s="84">
        <v>0</v>
      </c>
      <c r="D123" s="191"/>
      <c r="E123" s="192">
        <v>0</v>
      </c>
      <c r="F123" s="190">
        <f>C123*E123</f>
        <v>0</v>
      </c>
      <c r="G123"/>
      <c r="H123"/>
      <c r="J123" s="272"/>
      <c r="K123" s="273"/>
      <c r="L123" s="272"/>
      <c r="M123" s="274"/>
      <c r="N123" s="274"/>
      <c r="O123" s="275"/>
      <c r="P123" s="274"/>
    </row>
    <row r="124" spans="2:17" s="67" customFormat="1" ht="16" thickBot="1" x14ac:dyDescent="0.4">
      <c r="B124" s="204"/>
      <c r="C124" s="205"/>
      <c r="D124" s="205"/>
      <c r="E124" s="205"/>
      <c r="F124" s="213">
        <f>SUM(F121:F123)</f>
        <v>0</v>
      </c>
      <c r="G124"/>
      <c r="H124"/>
      <c r="J124" s="272"/>
      <c r="K124" s="273"/>
      <c r="L124" s="272"/>
      <c r="M124" s="274"/>
      <c r="N124" s="274"/>
      <c r="O124" s="275"/>
      <c r="P124" s="274"/>
    </row>
    <row r="125" spans="2:17" s="67" customFormat="1" ht="15.75" customHeight="1" x14ac:dyDescent="0.35">
      <c r="B125" s="238" t="s">
        <v>126</v>
      </c>
      <c r="C125" s="672" t="s">
        <v>371</v>
      </c>
      <c r="D125" s="679" t="s">
        <v>2</v>
      </c>
      <c r="E125" s="678" t="s">
        <v>3</v>
      </c>
      <c r="F125" s="671" t="s">
        <v>18</v>
      </c>
      <c r="G125"/>
      <c r="H125"/>
      <c r="J125" s="272"/>
      <c r="K125" s="273"/>
      <c r="L125" s="272"/>
      <c r="M125" s="274"/>
      <c r="N125" s="274"/>
      <c r="O125" s="275"/>
      <c r="P125" s="274"/>
    </row>
    <row r="126" spans="2:17" s="67" customFormat="1" ht="15.5" x14ac:dyDescent="0.35">
      <c r="B126" s="193" t="s">
        <v>110</v>
      </c>
      <c r="C126" s="71">
        <v>0</v>
      </c>
      <c r="D126" s="72" t="s">
        <v>98</v>
      </c>
      <c r="E126" s="73">
        <v>0</v>
      </c>
      <c r="F126" s="74">
        <f>C126*E126</f>
        <v>0</v>
      </c>
      <c r="G126"/>
      <c r="H126"/>
      <c r="J126" s="963"/>
      <c r="K126" s="963"/>
      <c r="L126" s="963"/>
      <c r="M126" s="963"/>
      <c r="N126" s="963"/>
      <c r="O126" s="963"/>
      <c r="P126" s="236"/>
    </row>
    <row r="127" spans="2:17" s="67" customFormat="1" ht="15.5" x14ac:dyDescent="0.35">
      <c r="B127" s="201" t="s">
        <v>34</v>
      </c>
      <c r="C127" s="71">
        <v>0</v>
      </c>
      <c r="D127" s="72"/>
      <c r="E127" s="73">
        <v>0</v>
      </c>
      <c r="F127" s="74">
        <f>C127*E127</f>
        <v>0</v>
      </c>
      <c r="G127"/>
      <c r="H127"/>
      <c r="J127" s="279"/>
      <c r="K127" s="279"/>
      <c r="L127" s="279"/>
      <c r="M127" s="279"/>
      <c r="N127" s="279"/>
      <c r="O127" s="279"/>
      <c r="P127" s="236"/>
    </row>
    <row r="128" spans="2:17" s="67" customFormat="1" ht="15.5" x14ac:dyDescent="0.35">
      <c r="B128" s="201" t="s">
        <v>34</v>
      </c>
      <c r="C128" s="84">
        <v>0</v>
      </c>
      <c r="D128" s="191"/>
      <c r="E128" s="192">
        <v>0</v>
      </c>
      <c r="F128" s="190">
        <f>C128*E128</f>
        <v>0</v>
      </c>
      <c r="G128"/>
      <c r="H128"/>
      <c r="J128" s="216"/>
      <c r="K128" s="216"/>
      <c r="L128" s="216"/>
      <c r="M128" s="216"/>
      <c r="N128" s="216"/>
      <c r="O128" s="216"/>
      <c r="P128" s="153"/>
    </row>
    <row r="129" spans="2:16" s="67" customFormat="1" ht="16" thickBot="1" x14ac:dyDescent="0.4">
      <c r="B129" s="206"/>
      <c r="C129" s="205"/>
      <c r="D129" s="205"/>
      <c r="E129" s="205"/>
      <c r="F129" s="213">
        <f>SUM(F126:F128)</f>
        <v>0</v>
      </c>
      <c r="G129"/>
      <c r="H129"/>
      <c r="J129" s="216"/>
      <c r="K129" s="216"/>
      <c r="L129" s="216"/>
      <c r="M129" s="216"/>
      <c r="N129" s="216"/>
      <c r="O129" s="216"/>
      <c r="P129" s="80"/>
    </row>
    <row r="130" spans="2:16" s="67" customFormat="1" ht="15.5" x14ac:dyDescent="0.35">
      <c r="B130" s="238" t="s">
        <v>127</v>
      </c>
      <c r="C130" s="672" t="s">
        <v>371</v>
      </c>
      <c r="D130" s="679" t="s">
        <v>2</v>
      </c>
      <c r="E130" s="678" t="s">
        <v>3</v>
      </c>
      <c r="F130" s="671" t="s">
        <v>18</v>
      </c>
      <c r="G130"/>
      <c r="H130"/>
      <c r="J130" s="216"/>
      <c r="K130" s="216"/>
      <c r="L130" s="216"/>
      <c r="M130" s="216"/>
      <c r="N130" s="216"/>
      <c r="O130" s="216"/>
      <c r="P130" s="80"/>
    </row>
    <row r="131" spans="2:16" s="67" customFormat="1" ht="15.5" x14ac:dyDescent="0.35">
      <c r="B131" s="193" t="s">
        <v>110</v>
      </c>
      <c r="C131" s="71">
        <v>0</v>
      </c>
      <c r="D131" s="72" t="s">
        <v>98</v>
      </c>
      <c r="E131" s="73">
        <v>0</v>
      </c>
      <c r="F131" s="74">
        <f>C131*E131</f>
        <v>0</v>
      </c>
      <c r="G131"/>
      <c r="H131"/>
      <c r="J131" s="216"/>
      <c r="K131" s="216"/>
      <c r="L131" s="216"/>
      <c r="M131" s="216"/>
      <c r="N131" s="216"/>
      <c r="O131" s="216"/>
      <c r="P131" s="80"/>
    </row>
    <row r="132" spans="2:16" s="67" customFormat="1" ht="15.5" x14ac:dyDescent="0.35">
      <c r="B132" s="79" t="s">
        <v>34</v>
      </c>
      <c r="C132" s="71">
        <v>0</v>
      </c>
      <c r="D132" s="72"/>
      <c r="E132" s="73">
        <v>0</v>
      </c>
      <c r="F132" s="74">
        <f>C132*E132</f>
        <v>0</v>
      </c>
      <c r="G132"/>
      <c r="H132"/>
      <c r="J132" s="216"/>
      <c r="K132" s="216"/>
      <c r="L132" s="216"/>
      <c r="M132" s="216"/>
      <c r="N132" s="216"/>
      <c r="O132" s="216"/>
      <c r="P132" s="80"/>
    </row>
    <row r="133" spans="2:16" s="67" customFormat="1" ht="15.5" x14ac:dyDescent="0.35">
      <c r="B133" s="201" t="s">
        <v>34</v>
      </c>
      <c r="C133" s="84">
        <v>0</v>
      </c>
      <c r="D133" s="191"/>
      <c r="E133" s="192">
        <v>0</v>
      </c>
      <c r="F133" s="190">
        <f>C133*E133</f>
        <v>0</v>
      </c>
      <c r="G133"/>
      <c r="H133"/>
      <c r="J133" s="216"/>
      <c r="K133" s="216"/>
      <c r="L133" s="216"/>
      <c r="M133" s="216"/>
      <c r="N133" s="216"/>
      <c r="O133" s="216"/>
      <c r="P133" s="153"/>
    </row>
    <row r="134" spans="2:16" s="67" customFormat="1" ht="16" thickBot="1" x14ac:dyDescent="0.4">
      <c r="B134" s="206"/>
      <c r="C134" s="205"/>
      <c r="D134" s="205"/>
      <c r="E134" s="205"/>
      <c r="F134" s="213">
        <f>SUM(F131:F133)</f>
        <v>0</v>
      </c>
      <c r="G134"/>
      <c r="H134"/>
      <c r="J134" s="216"/>
      <c r="K134" s="216"/>
      <c r="L134" s="216"/>
      <c r="M134" s="216"/>
      <c r="N134" s="216"/>
      <c r="O134" s="216"/>
      <c r="P134" s="80"/>
    </row>
    <row r="135" spans="2:16" s="67" customFormat="1" ht="15.5" x14ac:dyDescent="0.35">
      <c r="B135" s="238" t="s">
        <v>113</v>
      </c>
      <c r="C135" s="672" t="s">
        <v>371</v>
      </c>
      <c r="D135" s="679" t="s">
        <v>2</v>
      </c>
      <c r="E135" s="678" t="s">
        <v>3</v>
      </c>
      <c r="F135" s="671" t="s">
        <v>18</v>
      </c>
      <c r="G135"/>
      <c r="H135"/>
      <c r="J135" s="216"/>
      <c r="K135" s="216"/>
      <c r="L135" s="216"/>
      <c r="M135" s="216"/>
      <c r="N135" s="216"/>
      <c r="O135" s="216"/>
      <c r="P135" s="80"/>
    </row>
    <row r="136" spans="2:16" s="67" customFormat="1" ht="15.5" x14ac:dyDescent="0.35">
      <c r="B136" s="193" t="s">
        <v>110</v>
      </c>
      <c r="C136" s="71">
        <v>0</v>
      </c>
      <c r="D136" s="72" t="s">
        <v>98</v>
      </c>
      <c r="E136" s="73">
        <v>0.05</v>
      </c>
      <c r="F136" s="74">
        <f>C136*E136</f>
        <v>0</v>
      </c>
      <c r="G136"/>
      <c r="H136"/>
      <c r="J136" s="216"/>
      <c r="K136" s="216"/>
      <c r="L136" s="216"/>
      <c r="M136" s="216"/>
      <c r="N136" s="216"/>
      <c r="O136" s="216"/>
      <c r="P136" s="80"/>
    </row>
    <row r="137" spans="2:16" s="67" customFormat="1" ht="15.5" x14ac:dyDescent="0.35">
      <c r="B137" s="79" t="s">
        <v>34</v>
      </c>
      <c r="C137" s="71">
        <v>0</v>
      </c>
      <c r="D137" s="72"/>
      <c r="E137" s="73">
        <v>0</v>
      </c>
      <c r="F137" s="74">
        <f>C137*E137</f>
        <v>0</v>
      </c>
      <c r="G137"/>
      <c r="H137"/>
      <c r="J137" s="216"/>
      <c r="K137" s="216"/>
      <c r="L137" s="216"/>
      <c r="M137" s="216"/>
      <c r="N137" s="216"/>
      <c r="O137" s="216"/>
      <c r="P137" s="80"/>
    </row>
    <row r="138" spans="2:16" s="67" customFormat="1" ht="15.5" x14ac:dyDescent="0.35">
      <c r="B138" s="201" t="s">
        <v>34</v>
      </c>
      <c r="C138" s="84">
        <v>0</v>
      </c>
      <c r="D138" s="191"/>
      <c r="E138" s="192">
        <v>0</v>
      </c>
      <c r="F138" s="190">
        <f>C138*E138</f>
        <v>0</v>
      </c>
      <c r="G138"/>
      <c r="H138"/>
      <c r="J138" s="216"/>
      <c r="K138" s="216"/>
      <c r="L138" s="216"/>
      <c r="M138" s="216"/>
      <c r="N138" s="216"/>
      <c r="O138" s="216"/>
      <c r="P138" s="153"/>
    </row>
    <row r="139" spans="2:16" s="67" customFormat="1" ht="16" thickBot="1" x14ac:dyDescent="0.4">
      <c r="B139" s="206"/>
      <c r="C139" s="205"/>
      <c r="D139" s="205"/>
      <c r="E139" s="205"/>
      <c r="F139" s="213">
        <f>SUM(F136:F138)</f>
        <v>0</v>
      </c>
      <c r="G139"/>
      <c r="H139"/>
      <c r="J139" s="216"/>
      <c r="K139" s="216"/>
      <c r="L139" s="216"/>
      <c r="M139" s="216"/>
      <c r="N139" s="216"/>
      <c r="O139" s="216"/>
      <c r="P139" s="80"/>
    </row>
    <row r="140" spans="2:16" s="67" customFormat="1" ht="15.5" x14ac:dyDescent="0.35">
      <c r="B140" s="238" t="s">
        <v>99</v>
      </c>
      <c r="C140" s="672" t="s">
        <v>371</v>
      </c>
      <c r="D140" s="679" t="s">
        <v>2</v>
      </c>
      <c r="E140" s="678" t="s">
        <v>3</v>
      </c>
      <c r="F140" s="671" t="s">
        <v>18</v>
      </c>
      <c r="G140"/>
      <c r="H140"/>
      <c r="J140" s="216"/>
      <c r="K140" s="216"/>
      <c r="L140" s="216"/>
      <c r="M140" s="216"/>
      <c r="N140" s="216"/>
      <c r="O140" s="216"/>
      <c r="P140" s="80"/>
    </row>
    <row r="141" spans="2:16" s="67" customFormat="1" ht="15.5" x14ac:dyDescent="0.35">
      <c r="B141" s="79" t="s">
        <v>34</v>
      </c>
      <c r="C141" s="71">
        <v>0</v>
      </c>
      <c r="D141" s="72"/>
      <c r="E141" s="73">
        <v>0</v>
      </c>
      <c r="F141" s="74">
        <f>C141*E141</f>
        <v>0</v>
      </c>
      <c r="G141"/>
      <c r="H141"/>
      <c r="J141" s="216"/>
      <c r="K141" s="216"/>
      <c r="L141" s="216"/>
      <c r="M141" s="216"/>
      <c r="N141" s="216"/>
      <c r="O141" s="216"/>
      <c r="P141" s="80"/>
    </row>
    <row r="142" spans="2:16" s="67" customFormat="1" ht="15.5" x14ac:dyDescent="0.35">
      <c r="B142" s="201" t="s">
        <v>34</v>
      </c>
      <c r="C142" s="84">
        <v>0</v>
      </c>
      <c r="D142" s="191"/>
      <c r="E142" s="192">
        <v>0</v>
      </c>
      <c r="F142" s="190">
        <f>C142*E142</f>
        <v>0</v>
      </c>
      <c r="G142"/>
      <c r="H142"/>
      <c r="J142" s="216"/>
      <c r="K142" s="216"/>
      <c r="L142" s="216"/>
      <c r="M142" s="216"/>
      <c r="N142" s="216"/>
      <c r="O142" s="216"/>
      <c r="P142" s="80"/>
    </row>
    <row r="143" spans="2:16" s="67" customFormat="1" ht="15.5" x14ac:dyDescent="0.35">
      <c r="B143" s="201" t="s">
        <v>34</v>
      </c>
      <c r="C143" s="84">
        <v>0</v>
      </c>
      <c r="D143" s="191"/>
      <c r="E143" s="192">
        <v>0</v>
      </c>
      <c r="F143" s="190">
        <f>C143*E143</f>
        <v>0</v>
      </c>
      <c r="G143"/>
      <c r="H143"/>
      <c r="J143" s="216"/>
      <c r="K143" s="216"/>
      <c r="L143" s="216"/>
      <c r="M143" s="216"/>
      <c r="N143" s="216"/>
      <c r="O143" s="216"/>
      <c r="P143" s="153"/>
    </row>
    <row r="144" spans="2:16" s="67" customFormat="1" ht="16" thickBot="1" x14ac:dyDescent="0.4">
      <c r="B144" s="207"/>
      <c r="C144" s="208"/>
      <c r="D144" s="208"/>
      <c r="E144" s="208"/>
      <c r="F144" s="212">
        <f>SUM(F141:F143)</f>
        <v>0</v>
      </c>
      <c r="G144"/>
      <c r="H144"/>
      <c r="J144" s="216"/>
      <c r="K144" s="216"/>
      <c r="L144" s="216"/>
      <c r="M144" s="216"/>
      <c r="N144" s="216"/>
      <c r="O144" s="216"/>
      <c r="P144" s="80"/>
    </row>
    <row r="145" spans="2:16" s="67" customFormat="1" ht="18.5" x14ac:dyDescent="0.45">
      <c r="B145" s="151"/>
      <c r="C145" s="151"/>
      <c r="D145" s="151"/>
      <c r="E145" s="69" t="s">
        <v>406</v>
      </c>
      <c r="F145" s="80">
        <f>SUM(F98,F109,F116,F118,F124,F129,F134,F139,F144)</f>
        <v>0</v>
      </c>
      <c r="G145"/>
      <c r="H145"/>
      <c r="J145" s="216"/>
      <c r="K145" s="216"/>
      <c r="L145" s="216"/>
      <c r="M145" s="216"/>
      <c r="N145" s="216"/>
      <c r="O145" s="216"/>
      <c r="P145" s="80"/>
    </row>
    <row r="146" spans="2:16" s="67" customFormat="1" ht="16" thickBot="1" x14ac:dyDescent="0.4">
      <c r="B146"/>
      <c r="C146"/>
      <c r="D146"/>
      <c r="E146"/>
      <c r="F146"/>
      <c r="G146"/>
      <c r="H146"/>
      <c r="J146" s="216"/>
      <c r="K146" s="216"/>
      <c r="L146" s="216"/>
      <c r="M146" s="216"/>
      <c r="N146" s="216"/>
      <c r="O146" s="216"/>
      <c r="P146" s="80"/>
    </row>
    <row r="147" spans="2:16" s="67" customFormat="1" ht="26.5" thickBot="1" x14ac:dyDescent="0.65">
      <c r="B147" s="866" t="s">
        <v>284</v>
      </c>
      <c r="C147" s="867"/>
      <c r="D147" s="105"/>
      <c r="E147"/>
      <c r="F147"/>
      <c r="G147"/>
      <c r="H147"/>
      <c r="J147" s="216"/>
      <c r="K147" s="216"/>
      <c r="L147" s="216"/>
      <c r="M147" s="216"/>
      <c r="N147" s="216"/>
      <c r="O147" s="216"/>
      <c r="P147" s="153"/>
    </row>
    <row r="148" spans="2:16" s="152" customFormat="1" ht="12.75" customHeight="1" thickBot="1" x14ac:dyDescent="0.65">
      <c r="B148" s="105"/>
      <c r="C148" s="105"/>
      <c r="D148" s="105"/>
      <c r="E148" s="357"/>
      <c r="F148" s="357"/>
      <c r="G148" s="357"/>
      <c r="H148" s="357"/>
      <c r="I148" s="357"/>
      <c r="J148" s="358"/>
    </row>
    <row r="149" spans="2:16" s="67" customFormat="1" ht="26.25" customHeight="1" thickBot="1" x14ac:dyDescent="0.65">
      <c r="B149" s="950" t="str">
        <f>"Crop 2: "&amp;B1</f>
        <v>Crop 2: write name here</v>
      </c>
      <c r="C149" s="951"/>
      <c r="D149" s="105"/>
      <c r="E149" s="345"/>
      <c r="F149" s="345"/>
      <c r="G149" s="345"/>
      <c r="H149" s="345"/>
      <c r="I149" s="345"/>
      <c r="J149" s="153"/>
    </row>
    <row r="150" spans="2:16" s="67" customFormat="1" ht="26.25" customHeight="1" x14ac:dyDescent="0.45">
      <c r="B150" s="7" t="s">
        <v>148</v>
      </c>
      <c r="C150" s="23">
        <f>F87+H145</f>
        <v>0</v>
      </c>
      <c r="D150"/>
      <c r="E150" s="216"/>
      <c r="F150" s="216"/>
      <c r="G150" s="216"/>
      <c r="H150" s="216"/>
      <c r="I150" s="216"/>
      <c r="J150" s="80"/>
    </row>
    <row r="151" spans="2:16" s="67" customFormat="1" ht="26.25" customHeight="1" x14ac:dyDescent="0.45">
      <c r="B151" s="2" t="s">
        <v>149</v>
      </c>
      <c r="C151" s="6">
        <f>H33</f>
        <v>0</v>
      </c>
      <c r="D151"/>
      <c r="E151" s="216"/>
      <c r="F151" s="216"/>
      <c r="G151" s="216"/>
      <c r="H151" s="216"/>
      <c r="I151" s="216"/>
      <c r="J151" s="80"/>
    </row>
    <row r="152" spans="2:16" s="67" customFormat="1" ht="26.25" customHeight="1" x14ac:dyDescent="0.45">
      <c r="B152" s="8" t="s">
        <v>150</v>
      </c>
      <c r="C152" s="16">
        <f>C151-C150</f>
        <v>0</v>
      </c>
      <c r="D152"/>
      <c r="E152" s="216"/>
      <c r="F152" s="216"/>
      <c r="G152" s="216"/>
      <c r="H152" s="216"/>
      <c r="I152" s="216"/>
      <c r="J152" s="80"/>
    </row>
    <row r="153" spans="2:16" s="67" customFormat="1" ht="26.25" customHeight="1" thickBot="1" x14ac:dyDescent="0.5">
      <c r="B153" s="8" t="s">
        <v>31</v>
      </c>
      <c r="C153" s="107">
        <f>IFERROR(C152/C151,0)</f>
        <v>0</v>
      </c>
      <c r="D153"/>
      <c r="E153" s="216"/>
      <c r="F153" s="216"/>
      <c r="G153" s="216"/>
      <c r="H153" s="216"/>
      <c r="I153" s="216"/>
      <c r="J153" s="80"/>
    </row>
    <row r="154" spans="2:16" s="67" customFormat="1" ht="26.25" customHeight="1" x14ac:dyDescent="0.45">
      <c r="B154" s="348" t="s">
        <v>151</v>
      </c>
      <c r="C154" s="351">
        <f>IFERROR(C150/H32,0)</f>
        <v>0</v>
      </c>
      <c r="D154"/>
      <c r="E154" s="345"/>
      <c r="F154" s="345"/>
      <c r="G154" s="345"/>
      <c r="H154" s="345"/>
      <c r="I154" s="345"/>
      <c r="J154" s="80"/>
    </row>
    <row r="155" spans="2:16" s="67" customFormat="1" ht="26.25" customHeight="1" x14ac:dyDescent="0.45">
      <c r="B155" s="2" t="s">
        <v>128</v>
      </c>
      <c r="C155" s="352" t="str">
        <f>D4</f>
        <v>lbs, cu</v>
      </c>
      <c r="D155"/>
      <c r="E155" s="345"/>
      <c r="F155" s="345"/>
      <c r="G155" s="345"/>
      <c r="H155" s="345"/>
      <c r="I155" s="345"/>
      <c r="J155" s="80"/>
    </row>
    <row r="156" spans="2:16" s="67" customFormat="1" ht="26.25" customHeight="1" x14ac:dyDescent="0.45">
      <c r="B156" s="2" t="s">
        <v>306</v>
      </c>
      <c r="C156" s="289">
        <f>IFERROR('Covering Overheads + Profit'!E23,0)</f>
        <v>0</v>
      </c>
      <c r="D156"/>
      <c r="E156" s="345"/>
      <c r="F156" s="345"/>
      <c r="G156" s="345"/>
      <c r="H156" s="345"/>
      <c r="I156" s="345"/>
      <c r="J156" s="80"/>
    </row>
    <row r="157" spans="2:16" s="67" customFormat="1" ht="26.25" customHeight="1" x14ac:dyDescent="0.45">
      <c r="B157" s="492" t="s">
        <v>269</v>
      </c>
      <c r="C157" s="697">
        <f>IFERROR(C156/C151,0)</f>
        <v>0</v>
      </c>
      <c r="D157"/>
      <c r="E157" s="666"/>
      <c r="F157" s="666"/>
      <c r="G157" s="666"/>
      <c r="H157" s="666"/>
      <c r="I157" s="666"/>
      <c r="J157" s="80"/>
    </row>
    <row r="158" spans="2:16" s="67" customFormat="1" ht="26.25" customHeight="1" thickBot="1" x14ac:dyDescent="0.5">
      <c r="B158" s="291" t="s">
        <v>143</v>
      </c>
      <c r="C158" s="25">
        <f>IFERROR((C150+C156)/H32,0)</f>
        <v>0</v>
      </c>
      <c r="D158"/>
      <c r="E158" s="345"/>
      <c r="F158" s="345"/>
      <c r="G158" s="345"/>
      <c r="H158" s="345"/>
      <c r="I158" s="345"/>
      <c r="J158" s="80"/>
    </row>
    <row r="159" spans="2:16" s="67" customFormat="1" ht="26.25" customHeight="1" x14ac:dyDescent="0.45">
      <c r="B159" s="288" t="s">
        <v>319</v>
      </c>
      <c r="C159" s="770">
        <f>C151-C150-C156</f>
        <v>0</v>
      </c>
      <c r="D159"/>
      <c r="E159" s="730"/>
      <c r="F159" s="730"/>
      <c r="G159" s="730"/>
      <c r="H159" s="730"/>
      <c r="I159" s="730"/>
      <c r="J159" s="80"/>
    </row>
    <row r="160" spans="2:16" s="67" customFormat="1" ht="26.25" customHeight="1" x14ac:dyDescent="0.45">
      <c r="B160" s="288" t="s">
        <v>311</v>
      </c>
      <c r="C160" s="289">
        <f>'Covering Overheads + Profit'!F23</f>
        <v>0</v>
      </c>
      <c r="D160"/>
      <c r="E160" s="725"/>
      <c r="F160" s="725"/>
      <c r="G160" s="725"/>
      <c r="H160" s="725"/>
      <c r="I160" s="725"/>
      <c r="J160" s="80"/>
    </row>
    <row r="161" spans="2:17" s="67" customFormat="1" ht="26.25" customHeight="1" thickBot="1" x14ac:dyDescent="0.5">
      <c r="B161" s="109" t="s">
        <v>309</v>
      </c>
      <c r="C161" s="108">
        <f>IFERROR((C150+C156+C160)/H32,0)</f>
        <v>0</v>
      </c>
      <c r="D161"/>
      <c r="E161" s="725"/>
      <c r="F161" s="725"/>
      <c r="G161" s="725"/>
      <c r="H161" s="725"/>
      <c r="I161" s="725"/>
      <c r="J161" s="80"/>
    </row>
    <row r="162" spans="2:17" s="67" customFormat="1" ht="26.25" customHeight="1" x14ac:dyDescent="0.45">
      <c r="B162" s="286" t="s">
        <v>405</v>
      </c>
      <c r="C162" s="287">
        <f>IFERROR(C152/(C36),0)</f>
        <v>0</v>
      </c>
      <c r="D162" s="34"/>
      <c r="E162"/>
      <c r="I162" s="30"/>
      <c r="J162" s="962"/>
      <c r="K162" s="962"/>
      <c r="L162" s="962"/>
      <c r="M162" s="962"/>
      <c r="N162" s="962"/>
      <c r="O162" s="962"/>
      <c r="P162" s="143"/>
    </row>
    <row r="163" spans="2:17" s="67" customFormat="1" ht="26.25" customHeight="1" thickBot="1" x14ac:dyDescent="0.5">
      <c r="B163" s="303" t="s">
        <v>380</v>
      </c>
      <c r="C163" s="349">
        <f>IFERROR(C150/(C41),0)</f>
        <v>0</v>
      </c>
      <c r="D163" s="34"/>
      <c r="E163" s="34"/>
      <c r="F163" s="34"/>
      <c r="G163" s="34"/>
      <c r="H163"/>
      <c r="I163"/>
      <c r="J163" s="217"/>
      <c r="K163" s="217"/>
      <c r="L163" s="217"/>
      <c r="M163" s="217"/>
      <c r="N163" s="217"/>
      <c r="O163" s="217"/>
      <c r="P163" s="143"/>
    </row>
    <row r="164" spans="2:17" s="67" customFormat="1" ht="18.5" x14ac:dyDescent="0.45">
      <c r="B164" s="346"/>
      <c r="C164" s="347"/>
      <c r="D164" s="34"/>
      <c r="E164" s="34"/>
      <c r="F164" s="34"/>
      <c r="G164" s="34"/>
      <c r="H164"/>
      <c r="I164"/>
      <c r="J164" s="344"/>
      <c r="K164" s="344"/>
      <c r="L164" s="344"/>
      <c r="M164" s="344"/>
      <c r="N164" s="344"/>
      <c r="O164" s="344"/>
      <c r="P164" s="143"/>
    </row>
    <row r="165" spans="2:17" ht="15" customHeight="1" x14ac:dyDescent="0.35">
      <c r="J165" s="34"/>
      <c r="K165" s="34"/>
      <c r="L165" s="34"/>
      <c r="M165" s="34"/>
      <c r="N165" s="34"/>
      <c r="O165" s="34"/>
      <c r="P165" s="34"/>
      <c r="Q165" s="34"/>
    </row>
    <row r="170" spans="2:17" ht="22.5" customHeight="1" x14ac:dyDescent="0.35"/>
    <row r="177" spans="2:17" s="34" customFormat="1" x14ac:dyDescent="0.35">
      <c r="B177"/>
      <c r="C177"/>
      <c r="D177"/>
      <c r="E177"/>
      <c r="F177"/>
      <c r="G177"/>
      <c r="H177"/>
      <c r="I177"/>
      <c r="J177"/>
      <c r="K177"/>
      <c r="L177"/>
      <c r="M177"/>
      <c r="N177"/>
      <c r="O177"/>
      <c r="P177"/>
      <c r="Q177"/>
    </row>
    <row r="178" spans="2:17" s="34" customFormat="1" x14ac:dyDescent="0.35">
      <c r="B178"/>
      <c r="C178"/>
      <c r="D178"/>
      <c r="E178"/>
      <c r="F178"/>
      <c r="G178"/>
      <c r="H178"/>
      <c r="I178"/>
      <c r="J178"/>
      <c r="K178"/>
      <c r="L178"/>
      <c r="M178"/>
      <c r="N178"/>
      <c r="O178"/>
      <c r="P178"/>
      <c r="Q178"/>
    </row>
  </sheetData>
  <sheetProtection sheet="1" objects="1" scenarios="1" selectLockedCells="1"/>
  <mergeCells count="33">
    <mergeCell ref="J162:O162"/>
    <mergeCell ref="K110:O110"/>
    <mergeCell ref="J115:O115"/>
    <mergeCell ref="J121:O121"/>
    <mergeCell ref="J126:O126"/>
    <mergeCell ref="B149:C149"/>
    <mergeCell ref="B147:C147"/>
    <mergeCell ref="B1:C1"/>
    <mergeCell ref="C48:D48"/>
    <mergeCell ref="B61:B62"/>
    <mergeCell ref="C61:D61"/>
    <mergeCell ref="D1:I1"/>
    <mergeCell ref="B3:D3"/>
    <mergeCell ref="B4:C4"/>
    <mergeCell ref="F4:H4"/>
    <mergeCell ref="F48:F49"/>
    <mergeCell ref="B48:B49"/>
    <mergeCell ref="B45:D45"/>
    <mergeCell ref="B94:D94"/>
    <mergeCell ref="B74:C74"/>
    <mergeCell ref="C88:E88"/>
    <mergeCell ref="E33:G33"/>
    <mergeCell ref="B34:D34"/>
    <mergeCell ref="B35:D35"/>
    <mergeCell ref="F38:H38"/>
    <mergeCell ref="F39:H39"/>
    <mergeCell ref="E48:E49"/>
    <mergeCell ref="E61:E62"/>
    <mergeCell ref="F61:F62"/>
    <mergeCell ref="B72:B73"/>
    <mergeCell ref="C72:D72"/>
    <mergeCell ref="E72:E73"/>
    <mergeCell ref="F72:F73"/>
  </mergeCells>
  <pageMargins left="0.25" right="0.25" top="0.75" bottom="0.75" header="0.3" footer="0.3"/>
  <pageSetup scale="4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Q192"/>
  <sheetViews>
    <sheetView zoomScale="90" zoomScaleNormal="90" workbookViewId="0">
      <pane ySplit="1" topLeftCell="A2" activePane="bottomLeft" state="frozen"/>
      <selection activeCell="H27" sqref="H27"/>
      <selection pane="bottomLeft" activeCell="B1" sqref="B1:C1"/>
    </sheetView>
  </sheetViews>
  <sheetFormatPr defaultColWidth="8.81640625" defaultRowHeight="14.5" x14ac:dyDescent="0.35"/>
  <cols>
    <col min="1" max="1" width="5.1796875" customWidth="1"/>
    <col min="2" max="2" width="51.7265625" customWidth="1"/>
    <col min="3" max="3" width="24.54296875" customWidth="1"/>
    <col min="4" max="5" width="13.81640625" customWidth="1"/>
    <col min="6" max="6" width="20.54296875" customWidth="1"/>
    <col min="7" max="7" width="12.81640625" customWidth="1"/>
    <col min="8" max="8" width="15.26953125" customWidth="1"/>
    <col min="9" max="9" width="10.7265625" customWidth="1"/>
    <col min="10" max="10" width="28" customWidth="1"/>
    <col min="11" max="11" width="11" customWidth="1"/>
    <col min="12" max="12" width="12" customWidth="1"/>
    <col min="14" max="14" width="12.453125" customWidth="1"/>
    <col min="15" max="15" width="14.1796875" customWidth="1"/>
    <col min="16" max="16" width="20.26953125" customWidth="1"/>
    <col min="17" max="17" width="15.81640625" customWidth="1"/>
  </cols>
  <sheetData>
    <row r="1" spans="1:13" ht="29" thickBot="1" x14ac:dyDescent="0.7">
      <c r="A1" s="702" t="s">
        <v>288</v>
      </c>
      <c r="B1" s="952" t="s">
        <v>34</v>
      </c>
      <c r="C1" s="953"/>
      <c r="D1" s="954" t="s">
        <v>118</v>
      </c>
      <c r="E1" s="954"/>
      <c r="F1" s="954"/>
      <c r="G1" s="954"/>
      <c r="H1" s="954"/>
      <c r="I1" s="955"/>
      <c r="J1" s="218"/>
      <c r="K1" s="224"/>
      <c r="L1" s="55"/>
      <c r="M1" s="55"/>
    </row>
    <row r="2" spans="1:13" s="55" customFormat="1" ht="12.75" customHeight="1" thickBot="1" x14ac:dyDescent="0.7">
      <c r="B2" s="221"/>
      <c r="C2" s="221"/>
      <c r="D2" s="222"/>
      <c r="E2" s="223"/>
      <c r="F2" s="223"/>
      <c r="G2" s="223"/>
      <c r="H2" s="223"/>
      <c r="I2" s="223"/>
      <c r="J2" s="66"/>
      <c r="K2"/>
      <c r="L2"/>
      <c r="M2"/>
    </row>
    <row r="3" spans="1:13" ht="26.5" thickBot="1" x14ac:dyDescent="0.65">
      <c r="B3" s="956" t="s">
        <v>285</v>
      </c>
      <c r="C3" s="957"/>
      <c r="D3" s="958"/>
    </row>
    <row r="4" spans="1:13" ht="19.5" customHeight="1" thickBot="1" x14ac:dyDescent="0.4">
      <c r="B4" s="959" t="s">
        <v>123</v>
      </c>
      <c r="C4" s="960"/>
      <c r="D4" s="561" t="s">
        <v>407</v>
      </c>
      <c r="E4" s="844"/>
      <c r="F4" s="949"/>
      <c r="G4" s="949"/>
      <c r="H4" s="949"/>
      <c r="I4" s="844"/>
      <c r="J4" s="55"/>
      <c r="K4" s="55"/>
      <c r="L4" s="55"/>
      <c r="M4" s="55"/>
    </row>
    <row r="5" spans="1:13" s="55" customFormat="1" ht="19" thickBot="1" x14ac:dyDescent="0.4">
      <c r="B5" s="130"/>
      <c r="C5" s="130"/>
      <c r="D5" s="131"/>
      <c r="E5" s="129"/>
      <c r="F5" s="129"/>
      <c r="G5" s="129"/>
      <c r="H5" s="129"/>
      <c r="I5" s="129"/>
      <c r="J5" s="244"/>
      <c r="K5" s="244"/>
      <c r="L5" s="244"/>
      <c r="M5" s="244"/>
    </row>
    <row r="6" spans="1:13" s="244" customFormat="1" ht="33" customHeight="1" x14ac:dyDescent="0.35">
      <c r="B6" s="245" t="s">
        <v>105</v>
      </c>
      <c r="C6" s="242" t="s">
        <v>69</v>
      </c>
      <c r="D6" s="242" t="s">
        <v>70</v>
      </c>
      <c r="E6" s="242" t="s">
        <v>71</v>
      </c>
      <c r="F6" s="242" t="s">
        <v>72</v>
      </c>
      <c r="G6" s="242" t="s">
        <v>121</v>
      </c>
      <c r="H6" s="243" t="s">
        <v>122</v>
      </c>
      <c r="J6" s="62"/>
      <c r="K6" s="62"/>
      <c r="L6" s="62"/>
      <c r="M6" s="62"/>
    </row>
    <row r="7" spans="1:13" s="62" customFormat="1" ht="15.5" x14ac:dyDescent="0.35">
      <c r="B7" s="341" t="s">
        <v>34</v>
      </c>
      <c r="C7" s="252">
        <v>0</v>
      </c>
      <c r="D7" s="252">
        <v>0</v>
      </c>
      <c r="E7" s="253">
        <f>C7*D7</f>
        <v>0</v>
      </c>
      <c r="F7" s="73">
        <v>0</v>
      </c>
      <c r="G7" s="254">
        <f>E7*F7</f>
        <v>0</v>
      </c>
      <c r="H7" s="116">
        <f>IFERROR(G7/H33,0)</f>
        <v>0</v>
      </c>
    </row>
    <row r="8" spans="1:13" s="62" customFormat="1" ht="15.5" x14ac:dyDescent="0.35">
      <c r="B8" s="79" t="s">
        <v>34</v>
      </c>
      <c r="C8" s="252">
        <v>0</v>
      </c>
      <c r="D8" s="252">
        <v>0</v>
      </c>
      <c r="E8" s="253">
        <f>C8*D8</f>
        <v>0</v>
      </c>
      <c r="F8" s="73">
        <v>0</v>
      </c>
      <c r="G8" s="254">
        <f>E8*F8</f>
        <v>0</v>
      </c>
      <c r="H8" s="116">
        <f>IFERROR(G8/H33,0)</f>
        <v>0</v>
      </c>
    </row>
    <row r="9" spans="1:13" s="62" customFormat="1" ht="15.5" x14ac:dyDescent="0.35">
      <c r="B9" s="79" t="s">
        <v>34</v>
      </c>
      <c r="C9" s="252">
        <v>0</v>
      </c>
      <c r="D9" s="252">
        <v>0</v>
      </c>
      <c r="E9" s="253">
        <f>C9*D9</f>
        <v>0</v>
      </c>
      <c r="F9" s="73">
        <v>0</v>
      </c>
      <c r="G9" s="254">
        <f>E9*F9</f>
        <v>0</v>
      </c>
      <c r="H9" s="116">
        <f>IFERROR(G9/H33,0)</f>
        <v>0</v>
      </c>
    </row>
    <row r="10" spans="1:13" s="62" customFormat="1" ht="15.5" x14ac:dyDescent="0.35">
      <c r="B10" s="79" t="s">
        <v>34</v>
      </c>
      <c r="C10" s="252">
        <v>0</v>
      </c>
      <c r="D10" s="252">
        <v>0</v>
      </c>
      <c r="E10" s="253">
        <f>C10*D10</f>
        <v>0</v>
      </c>
      <c r="F10" s="73">
        <v>0</v>
      </c>
      <c r="G10" s="254">
        <f>E10*F10</f>
        <v>0</v>
      </c>
      <c r="H10" s="116">
        <f>IFERROR(G10/H33,0)</f>
        <v>0</v>
      </c>
    </row>
    <row r="11" spans="1:13" s="62" customFormat="1" ht="16" thickBot="1" x14ac:dyDescent="0.4">
      <c r="B11" s="79" t="s">
        <v>34</v>
      </c>
      <c r="C11" s="252">
        <v>0</v>
      </c>
      <c r="D11" s="252">
        <v>0</v>
      </c>
      <c r="E11" s="253">
        <f>C11*D11</f>
        <v>0</v>
      </c>
      <c r="F11" s="73">
        <v>0</v>
      </c>
      <c r="G11" s="254">
        <f>E11*F11</f>
        <v>0</v>
      </c>
      <c r="H11" s="116">
        <f>IFERROR(G11/H33,0)</f>
        <v>0</v>
      </c>
    </row>
    <row r="12" spans="1:13" s="282" customFormat="1" ht="19" thickBot="1" x14ac:dyDescent="0.5">
      <c r="B12" s="136" t="s">
        <v>13</v>
      </c>
      <c r="C12" s="137"/>
      <c r="D12" s="138"/>
      <c r="E12" s="139">
        <f>SUM(E7:E11)</f>
        <v>0</v>
      </c>
      <c r="F12" s="140"/>
      <c r="G12" s="141">
        <f>SUM(G7:G11)</f>
        <v>0</v>
      </c>
      <c r="H12" s="142">
        <f>IFERROR(G12/H33,0)</f>
        <v>0</v>
      </c>
      <c r="I12" s="62"/>
      <c r="J12" s="784"/>
      <c r="K12" s="784"/>
      <c r="L12" s="784"/>
      <c r="M12" s="784"/>
    </row>
    <row r="13" spans="1:13" s="250" customFormat="1" ht="32.25" customHeight="1" x14ac:dyDescent="0.35">
      <c r="B13" s="251" t="s">
        <v>106</v>
      </c>
      <c r="C13" s="246" t="s">
        <v>69</v>
      </c>
      <c r="D13" s="246" t="s">
        <v>70</v>
      </c>
      <c r="E13" s="247" t="s">
        <v>71</v>
      </c>
      <c r="F13" s="248" t="s">
        <v>72</v>
      </c>
      <c r="G13" s="248" t="s">
        <v>121</v>
      </c>
      <c r="H13" s="249" t="s">
        <v>122</v>
      </c>
      <c r="J13" s="62"/>
      <c r="K13" s="62"/>
      <c r="L13" s="62"/>
      <c r="M13" s="62"/>
    </row>
    <row r="14" spans="1:13" s="62" customFormat="1" ht="15.5" x14ac:dyDescent="0.35">
      <c r="B14" s="341" t="s">
        <v>34</v>
      </c>
      <c r="C14" s="255">
        <v>0</v>
      </c>
      <c r="D14" s="255">
        <v>0</v>
      </c>
      <c r="E14" s="253">
        <f>C14*D14</f>
        <v>0</v>
      </c>
      <c r="F14" s="192">
        <v>0</v>
      </c>
      <c r="G14" s="254">
        <f>E14*F14</f>
        <v>0</v>
      </c>
      <c r="H14" s="116">
        <f>IFERROR(G14/H33,0)</f>
        <v>0</v>
      </c>
    </row>
    <row r="15" spans="1:13" s="62" customFormat="1" ht="15.5" x14ac:dyDescent="0.35">
      <c r="B15" s="79" t="s">
        <v>34</v>
      </c>
      <c r="C15" s="255">
        <v>0</v>
      </c>
      <c r="D15" s="255">
        <v>0</v>
      </c>
      <c r="E15" s="253">
        <f>C15*D15</f>
        <v>0</v>
      </c>
      <c r="F15" s="192">
        <v>0</v>
      </c>
      <c r="G15" s="254">
        <f>E15*F15</f>
        <v>0</v>
      </c>
      <c r="H15" s="116">
        <f>IFERROR(G15/H33,0)</f>
        <v>0</v>
      </c>
    </row>
    <row r="16" spans="1:13" s="62" customFormat="1" ht="15.5" x14ac:dyDescent="0.35">
      <c r="B16" s="79" t="s">
        <v>34</v>
      </c>
      <c r="C16" s="252">
        <v>0</v>
      </c>
      <c r="D16" s="252">
        <v>0</v>
      </c>
      <c r="E16" s="253">
        <f>C16*D16</f>
        <v>0</v>
      </c>
      <c r="F16" s="73">
        <v>0</v>
      </c>
      <c r="G16" s="254">
        <f>E16*F16</f>
        <v>0</v>
      </c>
      <c r="H16" s="116">
        <f>IFERROR(G16/H33,0)</f>
        <v>0</v>
      </c>
    </row>
    <row r="17" spans="2:13" s="62" customFormat="1" ht="15.5" x14ac:dyDescent="0.35">
      <c r="B17" s="201" t="s">
        <v>34</v>
      </c>
      <c r="C17" s="255">
        <v>0</v>
      </c>
      <c r="D17" s="255">
        <v>0</v>
      </c>
      <c r="E17" s="256">
        <f>C17*D17</f>
        <v>0</v>
      </c>
      <c r="F17" s="192">
        <v>0</v>
      </c>
      <c r="G17" s="257">
        <f>E17*F17</f>
        <v>0</v>
      </c>
      <c r="H17" s="117">
        <f>IFERROR(G17/H33,0)</f>
        <v>0</v>
      </c>
    </row>
    <row r="18" spans="2:13" s="62" customFormat="1" ht="16" thickBot="1" x14ac:dyDescent="0.4">
      <c r="B18" s="201" t="s">
        <v>34</v>
      </c>
      <c r="C18" s="255">
        <v>0</v>
      </c>
      <c r="D18" s="255">
        <v>0</v>
      </c>
      <c r="E18" s="256">
        <f>C18*D18</f>
        <v>0</v>
      </c>
      <c r="F18" s="192">
        <v>0</v>
      </c>
      <c r="G18" s="257">
        <f>E18*F18</f>
        <v>0</v>
      </c>
      <c r="H18" s="117">
        <f>IFERROR(G18/H33,0)</f>
        <v>0</v>
      </c>
    </row>
    <row r="19" spans="2:13" s="282" customFormat="1" ht="19" thickBot="1" x14ac:dyDescent="0.5">
      <c r="B19" s="136" t="s">
        <v>13</v>
      </c>
      <c r="C19" s="137"/>
      <c r="D19" s="138"/>
      <c r="E19" s="139">
        <f>SUM(E14:E18)</f>
        <v>0</v>
      </c>
      <c r="F19" s="140"/>
      <c r="G19" s="141">
        <f>SUM(G14:G18)</f>
        <v>0</v>
      </c>
      <c r="H19" s="142">
        <f>IFERROR(G19/H33,0)</f>
        <v>0</v>
      </c>
      <c r="I19" s="62"/>
      <c r="J19" s="784"/>
      <c r="K19" s="784"/>
      <c r="L19" s="784"/>
      <c r="M19" s="784"/>
    </row>
    <row r="20" spans="2:13" s="250" customFormat="1" ht="33" customHeight="1" x14ac:dyDescent="0.35">
      <c r="B20" s="251" t="s">
        <v>107</v>
      </c>
      <c r="C20" s="246" t="s">
        <v>69</v>
      </c>
      <c r="D20" s="246" t="s">
        <v>70</v>
      </c>
      <c r="E20" s="247" t="s">
        <v>71</v>
      </c>
      <c r="F20" s="248" t="s">
        <v>72</v>
      </c>
      <c r="G20" s="248" t="s">
        <v>121</v>
      </c>
      <c r="H20" s="249" t="s">
        <v>122</v>
      </c>
      <c r="J20" s="62"/>
      <c r="K20" s="62"/>
      <c r="L20" s="62"/>
      <c r="M20" s="62"/>
    </row>
    <row r="21" spans="2:13" s="62" customFormat="1" ht="15.5" x14ac:dyDescent="0.35">
      <c r="B21" s="79" t="s">
        <v>34</v>
      </c>
      <c r="C21" s="252">
        <v>0</v>
      </c>
      <c r="D21" s="252">
        <v>0</v>
      </c>
      <c r="E21" s="256">
        <f>C21*D21</f>
        <v>0</v>
      </c>
      <c r="F21" s="73">
        <v>0</v>
      </c>
      <c r="G21" s="254">
        <f>E21*F21</f>
        <v>0</v>
      </c>
      <c r="H21" s="116">
        <f>IFERROR(G21/H33,0)</f>
        <v>0</v>
      </c>
    </row>
    <row r="22" spans="2:13" s="62" customFormat="1" ht="16" thickBot="1" x14ac:dyDescent="0.4">
      <c r="B22" s="201" t="s">
        <v>34</v>
      </c>
      <c r="C22" s="255">
        <v>0</v>
      </c>
      <c r="D22" s="255">
        <v>0</v>
      </c>
      <c r="E22" s="256">
        <f>C22*D22</f>
        <v>0</v>
      </c>
      <c r="F22" s="192">
        <v>0</v>
      </c>
      <c r="G22" s="257">
        <f>E22*F22</f>
        <v>0</v>
      </c>
      <c r="H22" s="117">
        <f>IFERROR(G22/H33,0)</f>
        <v>0</v>
      </c>
    </row>
    <row r="23" spans="2:13" s="282" customFormat="1" ht="19" thickBot="1" x14ac:dyDescent="0.5">
      <c r="B23" s="136" t="s">
        <v>13</v>
      </c>
      <c r="C23" s="137"/>
      <c r="D23" s="138"/>
      <c r="E23" s="139">
        <f>SUM(E21:E22)</f>
        <v>0</v>
      </c>
      <c r="F23" s="140"/>
      <c r="G23" s="141">
        <f>SUM(G21:G22)</f>
        <v>0</v>
      </c>
      <c r="H23" s="142">
        <f>IFERROR(G23/H33,0)</f>
        <v>0</v>
      </c>
      <c r="I23" s="62"/>
    </row>
    <row r="24" spans="2:13" s="62" customFormat="1" ht="32.25" customHeight="1" x14ac:dyDescent="0.35">
      <c r="B24" s="251" t="s">
        <v>43</v>
      </c>
      <c r="C24" s="246" t="s">
        <v>69</v>
      </c>
      <c r="D24" s="246" t="s">
        <v>70</v>
      </c>
      <c r="E24" s="247" t="s">
        <v>71</v>
      </c>
      <c r="F24" s="248" t="s">
        <v>72</v>
      </c>
      <c r="G24" s="248" t="s">
        <v>121</v>
      </c>
      <c r="H24" s="249" t="s">
        <v>122</v>
      </c>
    </row>
    <row r="25" spans="2:13" s="62" customFormat="1" ht="15.5" x14ac:dyDescent="0.35">
      <c r="B25" s="341" t="s">
        <v>34</v>
      </c>
      <c r="C25" s="252">
        <v>0</v>
      </c>
      <c r="D25" s="252">
        <v>0</v>
      </c>
      <c r="E25" s="253">
        <f>C25*D25</f>
        <v>0</v>
      </c>
      <c r="F25" s="73">
        <v>0</v>
      </c>
      <c r="G25" s="254">
        <f>E25*F25</f>
        <v>0</v>
      </c>
      <c r="H25" s="116">
        <f>IFERROR(G25/H33,0)</f>
        <v>0</v>
      </c>
    </row>
    <row r="26" spans="2:13" s="62" customFormat="1" ht="16" thickBot="1" x14ac:dyDescent="0.4">
      <c r="B26" s="201" t="s">
        <v>34</v>
      </c>
      <c r="C26" s="255">
        <v>0</v>
      </c>
      <c r="D26" s="255">
        <v>0</v>
      </c>
      <c r="E26" s="256">
        <f>C26*D26</f>
        <v>0</v>
      </c>
      <c r="F26" s="192">
        <v>0</v>
      </c>
      <c r="G26" s="257">
        <f>E26*F26</f>
        <v>0</v>
      </c>
      <c r="H26" s="117">
        <f>IFERROR(G26/H33,0)</f>
        <v>0</v>
      </c>
    </row>
    <row r="27" spans="2:13" s="282" customFormat="1" ht="19" thickBot="1" x14ac:dyDescent="0.5">
      <c r="B27" s="136" t="s">
        <v>13</v>
      </c>
      <c r="C27" s="137"/>
      <c r="D27" s="138"/>
      <c r="E27" s="139">
        <f>SUM(E25:E26)</f>
        <v>0</v>
      </c>
      <c r="F27" s="140"/>
      <c r="G27" s="141">
        <f>SUM(G25:G26)</f>
        <v>0</v>
      </c>
      <c r="H27" s="142">
        <f>IFERROR(G27/H33,0)</f>
        <v>0</v>
      </c>
      <c r="I27" s="62"/>
      <c r="J27" s="784"/>
      <c r="K27" s="784"/>
      <c r="L27" s="784"/>
      <c r="M27" s="784"/>
    </row>
    <row r="28" spans="2:13" s="250" customFormat="1" ht="30" customHeight="1" x14ac:dyDescent="0.35">
      <c r="B28" s="251" t="s">
        <v>108</v>
      </c>
      <c r="C28" s="246" t="s">
        <v>69</v>
      </c>
      <c r="D28" s="246" t="s">
        <v>70</v>
      </c>
      <c r="E28" s="247" t="s">
        <v>71</v>
      </c>
      <c r="F28" s="248" t="s">
        <v>72</v>
      </c>
      <c r="G28" s="248" t="s">
        <v>121</v>
      </c>
      <c r="H28" s="249" t="s">
        <v>122</v>
      </c>
      <c r="J28" s="62"/>
      <c r="K28" s="62"/>
      <c r="L28" s="62"/>
      <c r="M28" s="62"/>
    </row>
    <row r="29" spans="2:13" s="62" customFormat="1" ht="15.5" x14ac:dyDescent="0.35">
      <c r="B29" s="79" t="s">
        <v>34</v>
      </c>
      <c r="C29" s="252">
        <v>0</v>
      </c>
      <c r="D29" s="252">
        <v>0</v>
      </c>
      <c r="E29" s="253">
        <f>C29*D29</f>
        <v>0</v>
      </c>
      <c r="F29" s="73">
        <v>0</v>
      </c>
      <c r="G29" s="254">
        <f>E29*F29</f>
        <v>0</v>
      </c>
      <c r="H29" s="116">
        <f>IFERROR(G29/H33,0)</f>
        <v>0</v>
      </c>
    </row>
    <row r="30" spans="2:13" s="62" customFormat="1" ht="16" thickBot="1" x14ac:dyDescent="0.4">
      <c r="B30" s="201" t="s">
        <v>34</v>
      </c>
      <c r="C30" s="255">
        <v>0</v>
      </c>
      <c r="D30" s="255">
        <v>0</v>
      </c>
      <c r="E30" s="256">
        <f>C30*D30</f>
        <v>0</v>
      </c>
      <c r="F30" s="192">
        <v>0</v>
      </c>
      <c r="G30" s="257">
        <f>E30*F30</f>
        <v>0</v>
      </c>
      <c r="H30" s="117">
        <f>IFERROR(G30/H33,0)</f>
        <v>0</v>
      </c>
    </row>
    <row r="31" spans="2:13" s="282" customFormat="1" ht="19" thickBot="1" x14ac:dyDescent="0.5">
      <c r="B31" s="136" t="s">
        <v>13</v>
      </c>
      <c r="C31" s="137"/>
      <c r="D31" s="138"/>
      <c r="E31" s="139">
        <f>SUM(E29:E30)</f>
        <v>0</v>
      </c>
      <c r="F31" s="138"/>
      <c r="G31" s="141">
        <f>SUM(G29:G30)</f>
        <v>0</v>
      </c>
      <c r="H31" s="142">
        <f>IFERROR(G31/H33,0)</f>
        <v>0</v>
      </c>
      <c r="I31" s="62"/>
      <c r="J31" s="225"/>
      <c r="K31" s="225"/>
      <c r="L31" s="225"/>
      <c r="M31" s="225"/>
    </row>
    <row r="32" spans="2:13" s="225" customFormat="1" ht="25.5" customHeight="1" x14ac:dyDescent="0.35">
      <c r="G32" s="846" t="s">
        <v>114</v>
      </c>
      <c r="H32" s="258">
        <f>SUM(E12,E19,E23,E27,E31)</f>
        <v>0</v>
      </c>
      <c r="I32" s="237" t="str">
        <f>D4</f>
        <v>lbs, cu</v>
      </c>
    </row>
    <row r="33" spans="2:15" s="225" customFormat="1" ht="20.25" customHeight="1" thickBot="1" x14ac:dyDescent="0.4">
      <c r="B33" s="259"/>
      <c r="C33" s="259"/>
      <c r="D33" s="259"/>
      <c r="E33" s="944" t="s">
        <v>109</v>
      </c>
      <c r="F33" s="944"/>
      <c r="G33" s="944"/>
      <c r="H33" s="260">
        <f>SUM(G12,G19,G23,G27,G31)</f>
        <v>0</v>
      </c>
      <c r="I33" s="237"/>
      <c r="J33" s="237"/>
    </row>
    <row r="34" spans="2:15" s="225" customFormat="1" ht="24" thickBot="1" x14ac:dyDescent="0.6">
      <c r="B34" s="945" t="s">
        <v>282</v>
      </c>
      <c r="C34" s="946"/>
      <c r="D34" s="947"/>
      <c r="J34" s="124"/>
      <c r="K34" s="124"/>
      <c r="L34" s="124"/>
      <c r="M34" s="124"/>
    </row>
    <row r="35" spans="2:15" s="62" customFormat="1" ht="19" thickBot="1" x14ac:dyDescent="0.5">
      <c r="B35" s="904" t="s">
        <v>33</v>
      </c>
      <c r="C35" s="905"/>
      <c r="D35" s="906"/>
      <c r="E35"/>
      <c r="F35"/>
      <c r="G35"/>
      <c r="H35"/>
      <c r="I35"/>
      <c r="N35" s="124"/>
      <c r="O35" s="124"/>
    </row>
    <row r="36" spans="2:15" s="62" customFormat="1" ht="18.5" x14ac:dyDescent="0.45">
      <c r="B36" s="811" t="s">
        <v>364</v>
      </c>
      <c r="C36" s="45">
        <v>0</v>
      </c>
      <c r="D36" s="46" t="s">
        <v>365</v>
      </c>
      <c r="E36"/>
      <c r="F36" s="220"/>
      <c r="G36" s="220"/>
      <c r="H36" s="60"/>
      <c r="I36"/>
      <c r="K36" s="63"/>
    </row>
    <row r="37" spans="2:15" s="62" customFormat="1" ht="18.5" x14ac:dyDescent="0.45">
      <c r="B37" s="811" t="s">
        <v>351</v>
      </c>
      <c r="C37" s="14">
        <v>0</v>
      </c>
      <c r="D37" s="812" t="str">
        <f>'Project Your Income'!$D$6</f>
        <v>lbs, cu, ea</v>
      </c>
      <c r="E37"/>
      <c r="F37" s="220"/>
      <c r="G37" s="220"/>
      <c r="H37" s="60"/>
      <c r="I37"/>
    </row>
    <row r="38" spans="2:15" s="62" customFormat="1" ht="18.5" x14ac:dyDescent="0.45">
      <c r="B38" s="811" t="s">
        <v>352</v>
      </c>
      <c r="C38" s="815">
        <f>C36*C37</f>
        <v>0</v>
      </c>
      <c r="D38" s="813" t="str">
        <f>$D$37</f>
        <v>lbs, cu, ea</v>
      </c>
      <c r="E38"/>
      <c r="F38" s="948"/>
      <c r="G38" s="948"/>
      <c r="H38" s="948"/>
    </row>
    <row r="39" spans="2:15" s="62" customFormat="1" ht="18.5" x14ac:dyDescent="0.45">
      <c r="B39" s="811" t="s">
        <v>353</v>
      </c>
      <c r="C39" s="816">
        <f>H32</f>
        <v>0</v>
      </c>
      <c r="D39" s="813" t="str">
        <f t="shared" ref="D39:D40" si="0">$D$37</f>
        <v>lbs, cu, ea</v>
      </c>
      <c r="E39"/>
      <c r="F39" s="949"/>
      <c r="G39" s="949"/>
      <c r="H39" s="949"/>
    </row>
    <row r="40" spans="2:15" s="62" customFormat="1" ht="18.5" x14ac:dyDescent="0.45">
      <c r="B40" s="811" t="s">
        <v>354</v>
      </c>
      <c r="C40" s="43">
        <f>C38-C39</f>
        <v>0</v>
      </c>
      <c r="D40" s="813" t="str">
        <f t="shared" si="0"/>
        <v>lbs, cu, ea</v>
      </c>
      <c r="E40"/>
      <c r="F40" s="60"/>
      <c r="G40" s="60"/>
      <c r="H40" s="60"/>
      <c r="I40"/>
    </row>
    <row r="41" spans="2:15" s="62" customFormat="1" ht="18.5" x14ac:dyDescent="0.45">
      <c r="B41" s="811" t="s">
        <v>355</v>
      </c>
      <c r="C41" s="814">
        <v>0</v>
      </c>
      <c r="D41" s="47" t="s">
        <v>6</v>
      </c>
      <c r="E41"/>
      <c r="F41"/>
      <c r="G41"/>
      <c r="H41"/>
      <c r="I41"/>
    </row>
    <row r="42" spans="2:15" s="62" customFormat="1" ht="18.5" x14ac:dyDescent="0.45">
      <c r="B42" s="811" t="s">
        <v>356</v>
      </c>
      <c r="C42" s="853">
        <f>'Describe Your Farm'!C26</f>
        <v>0</v>
      </c>
      <c r="D42" s="47" t="s">
        <v>6</v>
      </c>
      <c r="E42"/>
      <c r="F42"/>
      <c r="G42"/>
      <c r="H42"/>
      <c r="I42"/>
    </row>
    <row r="43" spans="2:15" s="62" customFormat="1" ht="19" thickBot="1" x14ac:dyDescent="0.5">
      <c r="B43" s="48"/>
      <c r="C43" s="48"/>
      <c r="D43" s="48"/>
      <c r="E43"/>
      <c r="F43"/>
      <c r="G43"/>
      <c r="H43"/>
      <c r="I43"/>
    </row>
    <row r="44" spans="2:15" s="62" customFormat="1" ht="15" thickBot="1" x14ac:dyDescent="0.4">
      <c r="B44" s="64"/>
      <c r="C44" s="104"/>
      <c r="D44" s="65"/>
      <c r="E44"/>
      <c r="F44"/>
      <c r="G44"/>
      <c r="J44"/>
      <c r="K44"/>
      <c r="L44"/>
      <c r="M44"/>
    </row>
    <row r="45" spans="2:15" ht="26.5" thickBot="1" x14ac:dyDescent="0.65">
      <c r="B45" s="866" t="s">
        <v>21</v>
      </c>
      <c r="C45" s="961"/>
      <c r="D45" s="867"/>
      <c r="H45" s="29"/>
      <c r="J45" s="227"/>
      <c r="K45" s="227"/>
      <c r="L45" s="60"/>
      <c r="M45" s="60"/>
    </row>
    <row r="46" spans="2:15" s="60" customFormat="1" ht="15.5" x14ac:dyDescent="0.35">
      <c r="B46" s="580" t="s">
        <v>401</v>
      </c>
      <c r="C46" s="854">
        <f>C36</f>
        <v>0</v>
      </c>
      <c r="D46" s="229"/>
      <c r="E46"/>
      <c r="F46"/>
      <c r="G46" s="226"/>
      <c r="H46" s="152"/>
      <c r="I46" s="152"/>
      <c r="J46" s="123"/>
      <c r="K46" s="123"/>
      <c r="L46"/>
      <c r="M46"/>
    </row>
    <row r="47" spans="2:15" ht="15.5" x14ac:dyDescent="0.35">
      <c r="B47" s="580" t="s">
        <v>402</v>
      </c>
      <c r="C47" s="630">
        <f>C41</f>
        <v>0</v>
      </c>
      <c r="D47" s="229"/>
      <c r="E47" s="229"/>
      <c r="F47" s="229"/>
      <c r="G47" s="68"/>
      <c r="H47" s="68"/>
      <c r="I47" s="68"/>
      <c r="J47" s="228"/>
      <c r="K47" s="228"/>
      <c r="L47" s="228"/>
      <c r="M47" s="228"/>
    </row>
    <row r="48" spans="2:15" s="228" customFormat="1" ht="15.5" x14ac:dyDescent="0.35">
      <c r="B48" s="909" t="s">
        <v>39</v>
      </c>
      <c r="C48" s="911" t="s">
        <v>368</v>
      </c>
      <c r="D48" s="911"/>
      <c r="E48" s="912" t="s">
        <v>2</v>
      </c>
      <c r="F48" s="914" t="s">
        <v>367</v>
      </c>
      <c r="G48" s="67"/>
      <c r="H48" s="67"/>
      <c r="I48" s="67"/>
    </row>
    <row r="49" spans="2:13" s="228" customFormat="1" ht="15.5" x14ac:dyDescent="0.35">
      <c r="B49" s="909"/>
      <c r="C49" s="845" t="s">
        <v>100</v>
      </c>
      <c r="D49" s="596" t="s">
        <v>101</v>
      </c>
      <c r="E49" s="912"/>
      <c r="F49" s="915"/>
      <c r="G49" s="67"/>
      <c r="H49" s="67"/>
      <c r="I49" s="67"/>
      <c r="J49" s="123"/>
      <c r="K49" s="123"/>
      <c r="L49" s="62"/>
      <c r="M49" s="62"/>
    </row>
    <row r="50" spans="2:13" s="62" customFormat="1" ht="15.75" customHeight="1" x14ac:dyDescent="0.35">
      <c r="B50" s="607" t="s">
        <v>32</v>
      </c>
      <c r="C50" s="81">
        <v>0</v>
      </c>
      <c r="D50" s="81">
        <v>0</v>
      </c>
      <c r="E50" s="598" t="s">
        <v>255</v>
      </c>
      <c r="F50" s="608"/>
      <c r="G50" s="67"/>
      <c r="H50" s="67"/>
      <c r="I50" s="67"/>
      <c r="J50" s="123"/>
      <c r="K50" s="123"/>
    </row>
    <row r="51" spans="2:13" s="62" customFormat="1" ht="15.5" x14ac:dyDescent="0.35">
      <c r="B51" s="609" t="s">
        <v>132</v>
      </c>
      <c r="C51" s="81">
        <v>0</v>
      </c>
      <c r="D51" s="81">
        <v>0</v>
      </c>
      <c r="E51" s="597" t="s">
        <v>255</v>
      </c>
      <c r="F51" s="608"/>
      <c r="G51" s="67"/>
      <c r="H51" s="67"/>
      <c r="I51" s="67"/>
      <c r="J51" s="123"/>
      <c r="K51" s="123"/>
      <c r="L51"/>
      <c r="M51"/>
    </row>
    <row r="52" spans="2:13" ht="15.5" x14ac:dyDescent="0.35">
      <c r="B52" s="609" t="s">
        <v>133</v>
      </c>
      <c r="C52" s="81">
        <v>0</v>
      </c>
      <c r="D52" s="81">
        <v>0</v>
      </c>
      <c r="E52" s="597" t="s">
        <v>255</v>
      </c>
      <c r="F52" s="608"/>
      <c r="G52" s="67"/>
      <c r="H52" s="67"/>
      <c r="I52" s="67"/>
      <c r="J52" s="123"/>
      <c r="K52" s="123"/>
    </row>
    <row r="53" spans="2:13" ht="15.5" x14ac:dyDescent="0.35">
      <c r="B53" s="490" t="s">
        <v>357</v>
      </c>
      <c r="C53" s="81">
        <v>0</v>
      </c>
      <c r="D53" s="81">
        <v>0</v>
      </c>
      <c r="E53" s="597" t="s">
        <v>255</v>
      </c>
      <c r="F53" s="608"/>
      <c r="G53" s="67"/>
      <c r="H53" s="67"/>
      <c r="I53" s="67"/>
      <c r="J53" s="123"/>
      <c r="K53" s="123"/>
    </row>
    <row r="54" spans="2:13" ht="15.5" x14ac:dyDescent="0.35">
      <c r="B54" s="490" t="s">
        <v>358</v>
      </c>
      <c r="C54" s="81">
        <v>0</v>
      </c>
      <c r="D54" s="81">
        <v>0</v>
      </c>
      <c r="E54" s="597" t="s">
        <v>255</v>
      </c>
      <c r="F54" s="608"/>
      <c r="G54" s="67"/>
      <c r="H54" s="67"/>
      <c r="I54" s="67"/>
      <c r="J54" s="68"/>
      <c r="K54" s="68"/>
      <c r="L54" s="67"/>
      <c r="M54" s="67"/>
    </row>
    <row r="55" spans="2:13" s="67" customFormat="1" ht="15.5" x14ac:dyDescent="0.35">
      <c r="B55" s="490" t="s">
        <v>359</v>
      </c>
      <c r="C55" s="81">
        <v>0</v>
      </c>
      <c r="D55" s="81">
        <v>0</v>
      </c>
      <c r="E55" s="597" t="s">
        <v>255</v>
      </c>
      <c r="F55" s="608"/>
      <c r="J55" s="68"/>
      <c r="K55" s="68"/>
    </row>
    <row r="56" spans="2:13" s="67" customFormat="1" ht="15.5" x14ac:dyDescent="0.35">
      <c r="B56" s="611" t="s">
        <v>360</v>
      </c>
      <c r="C56" s="81">
        <v>0</v>
      </c>
      <c r="D56" s="81">
        <v>0</v>
      </c>
      <c r="E56" s="597" t="s">
        <v>255</v>
      </c>
      <c r="F56" s="608"/>
      <c r="J56" s="68"/>
      <c r="K56" s="68"/>
    </row>
    <row r="57" spans="2:13" s="67" customFormat="1" ht="15.5" x14ac:dyDescent="0.35">
      <c r="B57" s="772" t="s">
        <v>324</v>
      </c>
      <c r="C57" s="81">
        <v>0</v>
      </c>
      <c r="D57" s="81">
        <v>0</v>
      </c>
      <c r="E57" s="597" t="s">
        <v>255</v>
      </c>
      <c r="F57" s="608"/>
      <c r="J57" s="68"/>
      <c r="K57" s="68"/>
    </row>
    <row r="58" spans="2:13" s="67" customFormat="1" ht="15.5" x14ac:dyDescent="0.35">
      <c r="B58" s="817" t="s">
        <v>75</v>
      </c>
      <c r="C58" s="81">
        <v>0</v>
      </c>
      <c r="D58" s="81">
        <v>0</v>
      </c>
      <c r="E58" s="597" t="s">
        <v>255</v>
      </c>
      <c r="F58" s="608"/>
      <c r="J58" s="68"/>
      <c r="K58" s="68"/>
    </row>
    <row r="59" spans="2:13" s="67" customFormat="1" ht="15.75" customHeight="1" x14ac:dyDescent="0.35">
      <c r="B59" s="490" t="s">
        <v>181</v>
      </c>
      <c r="C59" s="81">
        <v>0</v>
      </c>
      <c r="D59" s="81">
        <v>0</v>
      </c>
      <c r="E59" s="597" t="s">
        <v>255</v>
      </c>
      <c r="F59" s="608"/>
      <c r="J59" s="68"/>
    </row>
    <row r="60" spans="2:13" s="67" customFormat="1" ht="15.5" x14ac:dyDescent="0.35">
      <c r="B60" s="610" t="s">
        <v>36</v>
      </c>
      <c r="C60" s="231">
        <f>SUM(C50:C59)/60</f>
        <v>0</v>
      </c>
      <c r="D60" s="231">
        <f>SUM(D50:D59)/60</f>
        <v>0</v>
      </c>
      <c r="E60" s="603" t="s">
        <v>256</v>
      </c>
      <c r="F60" s="612">
        <f>(C60*E89)+(D60*E90)</f>
        <v>0</v>
      </c>
      <c r="J60" s="68"/>
    </row>
    <row r="61" spans="2:13" s="67" customFormat="1" ht="15.5" x14ac:dyDescent="0.35">
      <c r="B61" s="909" t="s">
        <v>38</v>
      </c>
      <c r="C61" s="911" t="s">
        <v>368</v>
      </c>
      <c r="D61" s="911"/>
      <c r="E61" s="913" t="s">
        <v>2</v>
      </c>
      <c r="F61" s="914" t="s">
        <v>367</v>
      </c>
      <c r="G61" s="225"/>
      <c r="H61" s="225"/>
      <c r="I61" s="225"/>
    </row>
    <row r="62" spans="2:13" s="67" customFormat="1" ht="15.5" x14ac:dyDescent="0.35">
      <c r="B62" s="909"/>
      <c r="C62" s="219" t="s">
        <v>100</v>
      </c>
      <c r="D62" s="232" t="s">
        <v>101</v>
      </c>
      <c r="E62" s="923"/>
      <c r="F62" s="915"/>
      <c r="G62" s="225"/>
      <c r="H62" s="225"/>
      <c r="I62" s="225"/>
    </row>
    <row r="63" spans="2:13" s="67" customFormat="1" ht="15.5" x14ac:dyDescent="0.35">
      <c r="B63" s="613" t="s">
        <v>362</v>
      </c>
      <c r="C63" s="81">
        <v>0</v>
      </c>
      <c r="D63" s="81">
        <v>0</v>
      </c>
      <c r="E63" s="598" t="s">
        <v>256</v>
      </c>
      <c r="F63" s="614"/>
    </row>
    <row r="64" spans="2:13" s="67" customFormat="1" ht="15.5" x14ac:dyDescent="0.35">
      <c r="B64" s="615" t="s">
        <v>22</v>
      </c>
      <c r="C64" s="81">
        <v>0</v>
      </c>
      <c r="D64" s="81">
        <v>0</v>
      </c>
      <c r="E64" s="597" t="s">
        <v>256</v>
      </c>
      <c r="F64" s="614"/>
    </row>
    <row r="65" spans="2:13" s="67" customFormat="1" ht="15.5" x14ac:dyDescent="0.35">
      <c r="B65" s="615" t="s">
        <v>23</v>
      </c>
      <c r="C65" s="81">
        <v>0</v>
      </c>
      <c r="D65" s="81">
        <v>0</v>
      </c>
      <c r="E65" s="597" t="s">
        <v>256</v>
      </c>
      <c r="F65" s="614"/>
    </row>
    <row r="66" spans="2:13" s="67" customFormat="1" ht="15.5" x14ac:dyDescent="0.35">
      <c r="B66" s="615" t="s">
        <v>63</v>
      </c>
      <c r="C66" s="81">
        <v>0</v>
      </c>
      <c r="D66" s="81">
        <v>0</v>
      </c>
      <c r="E66" s="597" t="s">
        <v>256</v>
      </c>
      <c r="F66" s="614"/>
    </row>
    <row r="67" spans="2:13" s="67" customFormat="1" ht="15.5" x14ac:dyDescent="0.35">
      <c r="B67" s="615" t="s">
        <v>361</v>
      </c>
      <c r="C67" s="81">
        <v>0</v>
      </c>
      <c r="D67" s="81">
        <v>0</v>
      </c>
      <c r="E67" s="597" t="s">
        <v>256</v>
      </c>
      <c r="F67" s="614"/>
    </row>
    <row r="68" spans="2:13" s="67" customFormat="1" ht="15.5" x14ac:dyDescent="0.35">
      <c r="B68" s="615" t="s">
        <v>363</v>
      </c>
      <c r="C68" s="81">
        <v>0</v>
      </c>
      <c r="D68" s="81">
        <v>0</v>
      </c>
      <c r="E68" s="597" t="s">
        <v>256</v>
      </c>
      <c r="F68" s="614"/>
    </row>
    <row r="69" spans="2:13" s="67" customFormat="1" ht="15.5" x14ac:dyDescent="0.35">
      <c r="B69" s="773" t="s">
        <v>28</v>
      </c>
      <c r="C69" s="81">
        <v>0</v>
      </c>
      <c r="D69" s="81">
        <v>0</v>
      </c>
      <c r="E69" s="597" t="s">
        <v>256</v>
      </c>
      <c r="F69" s="614"/>
    </row>
    <row r="70" spans="2:13" s="67" customFormat="1" ht="15.5" x14ac:dyDescent="0.35">
      <c r="B70" s="490" t="s">
        <v>181</v>
      </c>
      <c r="C70" s="81">
        <v>0</v>
      </c>
      <c r="D70" s="81">
        <v>0</v>
      </c>
      <c r="E70" s="597" t="s">
        <v>256</v>
      </c>
      <c r="F70" s="608"/>
    </row>
    <row r="71" spans="2:13" s="67" customFormat="1" ht="15.5" x14ac:dyDescent="0.35">
      <c r="B71" s="616" t="s">
        <v>103</v>
      </c>
      <c r="C71" s="604">
        <f>SUM(C63:C70)</f>
        <v>0</v>
      </c>
      <c r="D71" s="605">
        <f>SUM(D63:D70)</f>
        <v>0</v>
      </c>
      <c r="E71" s="606" t="s">
        <v>256</v>
      </c>
      <c r="F71" s="617">
        <f>(C71*E89)+(D71*E90)</f>
        <v>0</v>
      </c>
      <c r="G71" s="121"/>
      <c r="J71" s="225"/>
      <c r="K71" s="225"/>
      <c r="L71" s="225"/>
      <c r="M71" s="225"/>
    </row>
    <row r="72" spans="2:13" s="225" customFormat="1" ht="15.75" customHeight="1" x14ac:dyDescent="0.35">
      <c r="B72" s="909" t="s">
        <v>37</v>
      </c>
      <c r="C72" s="911" t="s">
        <v>368</v>
      </c>
      <c r="D72" s="911"/>
      <c r="E72" s="912" t="s">
        <v>2</v>
      </c>
      <c r="F72" s="914" t="s">
        <v>367</v>
      </c>
      <c r="G72" s="67"/>
      <c r="H72" s="67"/>
      <c r="I72" s="67"/>
    </row>
    <row r="73" spans="2:13" s="225" customFormat="1" ht="15.5" x14ac:dyDescent="0.35">
      <c r="B73" s="910"/>
      <c r="C73" s="631" t="s">
        <v>100</v>
      </c>
      <c r="D73" s="230" t="s">
        <v>101</v>
      </c>
      <c r="E73" s="913"/>
      <c r="F73" s="915"/>
      <c r="G73" s="67"/>
      <c r="H73" s="67"/>
      <c r="I73" s="67"/>
      <c r="J73" s="67"/>
      <c r="K73" s="67"/>
      <c r="L73" s="67"/>
      <c r="M73" s="67"/>
    </row>
    <row r="74" spans="2:13" s="67" customFormat="1" ht="15.5" x14ac:dyDescent="0.35">
      <c r="B74" s="917" t="str">
        <f>"Remember: Estimated Total Crop Yield per tree is "&amp;C37&amp;" "&amp;D39</f>
        <v>Remember: Estimated Total Crop Yield per tree is 0 lbs, cu, ea</v>
      </c>
      <c r="C74" s="918"/>
      <c r="D74" s="632"/>
      <c r="E74" s="633"/>
      <c r="F74" s="634"/>
    </row>
    <row r="75" spans="2:13" s="67" customFormat="1" ht="15.5" x14ac:dyDescent="0.35">
      <c r="B75" s="613" t="s">
        <v>24</v>
      </c>
      <c r="C75" s="70">
        <v>0</v>
      </c>
      <c r="D75" s="70">
        <v>0</v>
      </c>
      <c r="E75" s="599" t="s">
        <v>256</v>
      </c>
      <c r="F75" s="614"/>
    </row>
    <row r="76" spans="2:13" s="67" customFormat="1" ht="15.5" x14ac:dyDescent="0.35">
      <c r="B76" s="618" t="s">
        <v>25</v>
      </c>
      <c r="C76" s="70">
        <v>0</v>
      </c>
      <c r="D76" s="70">
        <v>0</v>
      </c>
      <c r="E76" s="601" t="s">
        <v>256</v>
      </c>
      <c r="F76" s="619"/>
    </row>
    <row r="77" spans="2:13" s="67" customFormat="1" ht="15.5" x14ac:dyDescent="0.35">
      <c r="B77" s="620" t="s">
        <v>27</v>
      </c>
      <c r="C77" s="70">
        <v>0</v>
      </c>
      <c r="D77" s="70">
        <v>0</v>
      </c>
      <c r="E77" s="601" t="s">
        <v>256</v>
      </c>
      <c r="F77" s="619"/>
    </row>
    <row r="78" spans="2:13" s="67" customFormat="1" ht="15.5" x14ac:dyDescent="0.35">
      <c r="B78" s="615" t="s">
        <v>325</v>
      </c>
      <c r="C78" s="70">
        <v>0</v>
      </c>
      <c r="D78" s="70">
        <v>0</v>
      </c>
      <c r="E78" s="600" t="s">
        <v>256</v>
      </c>
      <c r="F78" s="621"/>
    </row>
    <row r="79" spans="2:13" s="67" customFormat="1" ht="15.5" x14ac:dyDescent="0.35">
      <c r="B79" s="773" t="s">
        <v>26</v>
      </c>
      <c r="C79" s="70">
        <v>0</v>
      </c>
      <c r="D79" s="70">
        <v>0</v>
      </c>
      <c r="E79" s="600" t="s">
        <v>256</v>
      </c>
      <c r="F79" s="621"/>
    </row>
    <row r="80" spans="2:13" s="67" customFormat="1" ht="15.5" x14ac:dyDescent="0.35">
      <c r="B80" s="490" t="s">
        <v>181</v>
      </c>
      <c r="C80" s="70">
        <v>0</v>
      </c>
      <c r="D80" s="70">
        <v>0</v>
      </c>
      <c r="E80" s="597" t="s">
        <v>256</v>
      </c>
      <c r="F80" s="608"/>
    </row>
    <row r="81" spans="2:13" s="67" customFormat="1" ht="15.5" x14ac:dyDescent="0.35">
      <c r="B81" s="622" t="s">
        <v>104</v>
      </c>
      <c r="C81" s="233">
        <f>SUM(C75:C80)</f>
        <v>0</v>
      </c>
      <c r="D81" s="234">
        <f>SUM(D75:D80)</f>
        <v>0</v>
      </c>
      <c r="E81" s="602" t="s">
        <v>256</v>
      </c>
      <c r="F81" s="623">
        <f>(C81*E89)+(D81*E90)</f>
        <v>0</v>
      </c>
      <c r="G81" s="122"/>
    </row>
    <row r="82" spans="2:13" s="67" customFormat="1" ht="15.5" x14ac:dyDescent="0.35">
      <c r="B82" s="624"/>
      <c r="C82" s="635" t="s">
        <v>100</v>
      </c>
      <c r="D82" s="635" t="s">
        <v>101</v>
      </c>
      <c r="E82" s="235"/>
      <c r="F82" s="625"/>
      <c r="G82" s="282"/>
      <c r="H82" s="282"/>
      <c r="I82" s="282"/>
    </row>
    <row r="83" spans="2:13" s="67" customFormat="1" ht="15.75" customHeight="1" x14ac:dyDescent="0.35">
      <c r="B83" s="626" t="s">
        <v>391</v>
      </c>
      <c r="C83" s="488">
        <f>SUM(C60,C71,C81)</f>
        <v>0</v>
      </c>
      <c r="D83" s="488">
        <f>SUM(D60,D71,D81)</f>
        <v>0</v>
      </c>
      <c r="E83" s="599" t="s">
        <v>256</v>
      </c>
      <c r="F83" s="627"/>
    </row>
    <row r="84" spans="2:13" s="67" customFormat="1" ht="15.5" x14ac:dyDescent="0.35">
      <c r="B84" s="645" t="s">
        <v>120</v>
      </c>
      <c r="C84" s="646">
        <f>C83*C47</f>
        <v>0</v>
      </c>
      <c r="D84" s="646">
        <f>D83*F86</f>
        <v>0</v>
      </c>
      <c r="E84" s="600" t="s">
        <v>256</v>
      </c>
      <c r="F84" s="628"/>
      <c r="H84" s="489"/>
      <c r="I84" s="153"/>
    </row>
    <row r="85" spans="2:13" s="67" customFormat="1" ht="18.5" x14ac:dyDescent="0.45">
      <c r="B85" s="30"/>
      <c r="C85" s="30"/>
      <c r="D85" s="553"/>
      <c r="E85" s="580" t="s">
        <v>404</v>
      </c>
      <c r="F85" s="214">
        <f>F60+F71+F81</f>
        <v>0</v>
      </c>
      <c r="G85" s="68"/>
      <c r="H85" s="489"/>
      <c r="I85" s="153"/>
    </row>
    <row r="86" spans="2:13" s="67" customFormat="1" ht="18.5" x14ac:dyDescent="0.45">
      <c r="B86" s="30"/>
      <c r="C86" s="30"/>
      <c r="D86" s="553"/>
      <c r="E86" s="580" t="s">
        <v>403</v>
      </c>
      <c r="F86" s="766">
        <f>C36</f>
        <v>0</v>
      </c>
      <c r="G86" s="68"/>
    </row>
    <row r="87" spans="2:13" s="67" customFormat="1" ht="18.5" x14ac:dyDescent="0.45">
      <c r="B87" s="30"/>
      <c r="C87" s="30"/>
      <c r="D87" s="553"/>
      <c r="E87" s="580" t="s">
        <v>257</v>
      </c>
      <c r="F87" s="214">
        <f>F85*F86</f>
        <v>0</v>
      </c>
      <c r="G87" s="68"/>
    </row>
    <row r="88" spans="2:13" s="67" customFormat="1" ht="18.5" x14ac:dyDescent="0.45">
      <c r="B88" s="30"/>
      <c r="C88" s="908" t="s">
        <v>258</v>
      </c>
      <c r="D88" s="908"/>
      <c r="E88" s="908"/>
      <c r="F88" s="554"/>
      <c r="G88" s="68"/>
    </row>
    <row r="89" spans="2:13" s="67" customFormat="1" ht="15.5" x14ac:dyDescent="0.35">
      <c r="B89" s="552"/>
      <c r="C89" s="636"/>
      <c r="D89" s="637" t="s">
        <v>222</v>
      </c>
      <c r="E89" s="638">
        <f>' Labor Overheads'!C23</f>
        <v>0</v>
      </c>
      <c r="F89" s="554"/>
      <c r="G89" s="68"/>
    </row>
    <row r="90" spans="2:13" s="67" customFormat="1" ht="18.5" x14ac:dyDescent="0.45">
      <c r="B90" s="552"/>
      <c r="C90" s="639"/>
      <c r="D90" s="580" t="s">
        <v>227</v>
      </c>
      <c r="E90" s="640">
        <f>' Labor Overheads'!$C$12</f>
        <v>0</v>
      </c>
      <c r="F90" s="30"/>
      <c r="G90" s="68"/>
    </row>
    <row r="91" spans="2:13" s="67" customFormat="1" ht="18.5" x14ac:dyDescent="0.45">
      <c r="B91" s="552"/>
      <c r="C91" s="639"/>
      <c r="D91" s="489" t="s">
        <v>260</v>
      </c>
      <c r="E91" s="641">
        <f>D84*E90</f>
        <v>0</v>
      </c>
      <c r="F91" s="30"/>
      <c r="G91" s="68"/>
    </row>
    <row r="92" spans="2:13" s="67" customFormat="1" ht="18.5" x14ac:dyDescent="0.45">
      <c r="B92" s="552"/>
      <c r="C92" s="642"/>
      <c r="D92" s="643" t="s">
        <v>259</v>
      </c>
      <c r="E92" s="644">
        <f>C84*E89</f>
        <v>0</v>
      </c>
      <c r="F92" s="30"/>
      <c r="G92" s="68"/>
      <c r="J92" s="282"/>
      <c r="K92" s="282"/>
      <c r="L92" s="282"/>
      <c r="M92" s="282"/>
    </row>
    <row r="93" spans="2:13" s="282" customFormat="1" ht="16" thickBot="1" x14ac:dyDescent="0.4">
      <c r="B93" s="68"/>
      <c r="C93" s="68"/>
      <c r="D93" s="68"/>
      <c r="E93" s="69"/>
      <c r="F93" s="214"/>
      <c r="G93" s="68"/>
      <c r="H93" s="67"/>
      <c r="I93" s="67"/>
      <c r="J93" s="67"/>
      <c r="K93" s="67"/>
      <c r="L93" s="67"/>
      <c r="M93" s="67"/>
    </row>
    <row r="94" spans="2:13" s="67" customFormat="1" ht="26.5" thickBot="1" x14ac:dyDescent="0.65">
      <c r="B94" s="866" t="s">
        <v>29</v>
      </c>
      <c r="C94" s="961"/>
      <c r="D94" s="867"/>
      <c r="E94"/>
    </row>
    <row r="95" spans="2:13" s="67" customFormat="1" ht="18.75" customHeight="1" x14ac:dyDescent="0.35">
      <c r="B95" s="241" t="s">
        <v>65</v>
      </c>
      <c r="C95" s="672" t="s">
        <v>371</v>
      </c>
      <c r="D95" s="673" t="s">
        <v>2</v>
      </c>
      <c r="E95" s="688" t="s">
        <v>3</v>
      </c>
      <c r="F95" s="671" t="s">
        <v>18</v>
      </c>
      <c r="G95"/>
      <c r="H95"/>
      <c r="I95" s="62"/>
    </row>
    <row r="96" spans="2:13" s="67" customFormat="1" ht="15.5" x14ac:dyDescent="0.35">
      <c r="B96" s="75" t="s">
        <v>34</v>
      </c>
      <c r="C96" s="76">
        <v>0</v>
      </c>
      <c r="D96" s="77" t="s">
        <v>68</v>
      </c>
      <c r="E96" s="78">
        <v>0</v>
      </c>
      <c r="F96" s="74">
        <f>C96*E96</f>
        <v>0</v>
      </c>
      <c r="G96"/>
      <c r="H96"/>
      <c r="I96"/>
      <c r="J96" s="261"/>
      <c r="K96" s="261"/>
      <c r="L96" s="261"/>
      <c r="M96" s="261"/>
    </row>
    <row r="97" spans="2:16" s="67" customFormat="1" ht="15.5" x14ac:dyDescent="0.35">
      <c r="B97" s="194" t="s">
        <v>34</v>
      </c>
      <c r="C97" s="85">
        <v>0</v>
      </c>
      <c r="D97" s="195" t="s">
        <v>68</v>
      </c>
      <c r="E97" s="196">
        <v>0</v>
      </c>
      <c r="F97" s="190">
        <f>C97*E97</f>
        <v>0</v>
      </c>
      <c r="G97"/>
      <c r="H97"/>
      <c r="I97"/>
      <c r="J97" s="261"/>
      <c r="K97" s="261"/>
      <c r="L97" s="261"/>
      <c r="M97" s="261"/>
      <c r="N97" s="261"/>
      <c r="O97" s="261"/>
      <c r="P97" s="261"/>
    </row>
    <row r="98" spans="2:16" s="67" customFormat="1" ht="16" thickBot="1" x14ac:dyDescent="0.4">
      <c r="B98" s="197"/>
      <c r="C98" s="198"/>
      <c r="D98" s="199"/>
      <c r="E98" s="198"/>
      <c r="F98" s="200">
        <f>SUM(F96:F97)</f>
        <v>0</v>
      </c>
      <c r="G98"/>
      <c r="H98"/>
      <c r="I98"/>
      <c r="J98" s="261"/>
      <c r="K98" s="261"/>
      <c r="L98" s="261"/>
      <c r="M98" s="261"/>
      <c r="N98" s="261"/>
      <c r="O98" s="261"/>
      <c r="P98" s="261"/>
    </row>
    <row r="99" spans="2:16" s="67" customFormat="1" ht="15.5" x14ac:dyDescent="0.35">
      <c r="B99" s="240" t="s">
        <v>64</v>
      </c>
      <c r="C99" s="672" t="s">
        <v>371</v>
      </c>
      <c r="D99" s="679" t="s">
        <v>2</v>
      </c>
      <c r="E99" s="678" t="s">
        <v>3</v>
      </c>
      <c r="F99" s="671" t="s">
        <v>18</v>
      </c>
      <c r="G99"/>
      <c r="H99"/>
      <c r="J99" s="261"/>
      <c r="K99" s="261"/>
      <c r="L99" s="261"/>
      <c r="M99" s="261"/>
      <c r="N99" s="261"/>
      <c r="O99" s="261"/>
      <c r="P99" s="261"/>
    </row>
    <row r="100" spans="2:16" s="67" customFormat="1" ht="15.5" x14ac:dyDescent="0.35">
      <c r="B100" s="87" t="s">
        <v>7</v>
      </c>
      <c r="C100" s="71">
        <v>0</v>
      </c>
      <c r="D100" s="342" t="s">
        <v>304</v>
      </c>
      <c r="E100" s="73">
        <v>0</v>
      </c>
      <c r="F100" s="74">
        <f t="shared" ref="F100:F108" si="1">C100*E100</f>
        <v>0</v>
      </c>
      <c r="G100"/>
      <c r="H100"/>
      <c r="J100" s="261"/>
      <c r="K100" s="261"/>
      <c r="L100" s="261"/>
      <c r="M100" s="261"/>
      <c r="N100" s="261"/>
      <c r="O100" s="261"/>
      <c r="P100" s="261"/>
    </row>
    <row r="101" spans="2:16" s="67" customFormat="1" ht="15.5" x14ac:dyDescent="0.35">
      <c r="B101" s="562" t="s">
        <v>223</v>
      </c>
      <c r="C101" s="71">
        <v>0</v>
      </c>
      <c r="D101" s="82" t="s">
        <v>9</v>
      </c>
      <c r="E101" s="73">
        <v>0</v>
      </c>
      <c r="F101" s="74">
        <f t="shared" si="1"/>
        <v>0</v>
      </c>
      <c r="G101"/>
      <c r="H101"/>
      <c r="J101" s="261"/>
      <c r="K101" s="261"/>
      <c r="L101" s="261"/>
      <c r="M101" s="261"/>
      <c r="N101" s="261"/>
      <c r="O101" s="261"/>
      <c r="P101" s="261"/>
    </row>
    <row r="102" spans="2:16" s="67" customFormat="1" ht="15.5" x14ac:dyDescent="0.35">
      <c r="B102" s="87" t="s">
        <v>94</v>
      </c>
      <c r="C102" s="71">
        <v>0</v>
      </c>
      <c r="D102" s="82" t="s">
        <v>5</v>
      </c>
      <c r="E102" s="73">
        <v>0</v>
      </c>
      <c r="F102" s="74">
        <f t="shared" si="1"/>
        <v>0</v>
      </c>
      <c r="G102"/>
      <c r="H102"/>
      <c r="J102" s="261"/>
      <c r="K102" s="261"/>
      <c r="L102" s="261"/>
      <c r="M102" s="261"/>
      <c r="N102" s="261"/>
      <c r="O102" s="261"/>
      <c r="P102" s="261"/>
    </row>
    <row r="103" spans="2:16" s="67" customFormat="1" ht="15.5" x14ac:dyDescent="0.35">
      <c r="B103" s="87" t="s">
        <v>95</v>
      </c>
      <c r="C103" s="71">
        <v>0</v>
      </c>
      <c r="D103" s="82" t="s">
        <v>5</v>
      </c>
      <c r="E103" s="73">
        <v>0</v>
      </c>
      <c r="F103" s="74">
        <f t="shared" si="1"/>
        <v>0</v>
      </c>
      <c r="G103"/>
      <c r="H103"/>
      <c r="J103" s="261"/>
      <c r="K103" s="261"/>
      <c r="L103" s="261"/>
      <c r="M103" s="261"/>
      <c r="N103" s="261"/>
      <c r="O103" s="261"/>
      <c r="P103" s="261"/>
    </row>
    <row r="104" spans="2:16" s="67" customFormat="1" ht="15.5" x14ac:dyDescent="0.35">
      <c r="B104" s="87" t="s">
        <v>96</v>
      </c>
      <c r="C104" s="71">
        <v>0</v>
      </c>
      <c r="D104" s="82" t="s">
        <v>8</v>
      </c>
      <c r="E104" s="73">
        <v>0</v>
      </c>
      <c r="F104" s="74">
        <f t="shared" si="1"/>
        <v>0</v>
      </c>
      <c r="G104"/>
      <c r="H104"/>
      <c r="N104" s="261"/>
      <c r="O104" s="261"/>
      <c r="P104" s="261"/>
    </row>
    <row r="105" spans="2:16" s="67" customFormat="1" ht="15.5" x14ac:dyDescent="0.35">
      <c r="B105" s="87" t="s">
        <v>12</v>
      </c>
      <c r="C105" s="71">
        <v>0</v>
      </c>
      <c r="D105" s="82" t="s">
        <v>8</v>
      </c>
      <c r="E105" s="73">
        <v>0</v>
      </c>
      <c r="F105" s="74">
        <f t="shared" si="1"/>
        <v>0</v>
      </c>
      <c r="G105"/>
      <c r="H105"/>
    </row>
    <row r="106" spans="2:16" s="67" customFormat="1" ht="15.5" x14ac:dyDescent="0.35">
      <c r="B106" s="87" t="s">
        <v>10</v>
      </c>
      <c r="C106" s="71">
        <v>0</v>
      </c>
      <c r="D106" s="82" t="s">
        <v>11</v>
      </c>
      <c r="E106" s="73">
        <v>0</v>
      </c>
      <c r="F106" s="83">
        <f t="shared" si="1"/>
        <v>0</v>
      </c>
      <c r="G106"/>
      <c r="H106"/>
    </row>
    <row r="107" spans="2:16" s="67" customFormat="1" ht="15.5" x14ac:dyDescent="0.35">
      <c r="B107" s="79" t="s">
        <v>35</v>
      </c>
      <c r="C107" s="71">
        <v>0</v>
      </c>
      <c r="D107" s="82" t="s">
        <v>9</v>
      </c>
      <c r="E107" s="73">
        <v>0</v>
      </c>
      <c r="F107" s="83">
        <f t="shared" si="1"/>
        <v>0</v>
      </c>
      <c r="G107"/>
      <c r="H107"/>
    </row>
    <row r="108" spans="2:16" s="67" customFormat="1" ht="15.75" customHeight="1" x14ac:dyDescent="0.35">
      <c r="B108" s="79" t="s">
        <v>35</v>
      </c>
      <c r="C108" s="71">
        <v>0</v>
      </c>
      <c r="D108" s="82" t="s">
        <v>9</v>
      </c>
      <c r="E108" s="73">
        <v>0</v>
      </c>
      <c r="F108" s="83">
        <f t="shared" si="1"/>
        <v>0</v>
      </c>
      <c r="G108"/>
      <c r="H108"/>
    </row>
    <row r="109" spans="2:16" s="67" customFormat="1" ht="18.75" customHeight="1" thickBot="1" x14ac:dyDescent="0.4">
      <c r="B109" s="204"/>
      <c r="C109" s="202"/>
      <c r="D109" s="202"/>
      <c r="E109" s="202"/>
      <c r="F109" s="203">
        <f>SUM(F100:F108)</f>
        <v>0</v>
      </c>
      <c r="G109"/>
      <c r="H109"/>
    </row>
    <row r="110" spans="2:16" s="67" customFormat="1" ht="15.5" x14ac:dyDescent="0.35">
      <c r="B110" s="240" t="s">
        <v>66</v>
      </c>
      <c r="C110" s="672" t="s">
        <v>371</v>
      </c>
      <c r="D110" s="679" t="s">
        <v>2</v>
      </c>
      <c r="E110" s="678" t="s">
        <v>3</v>
      </c>
      <c r="F110" s="671" t="s">
        <v>18</v>
      </c>
      <c r="G110"/>
      <c r="H110"/>
      <c r="J110" s="261"/>
      <c r="K110" s="261"/>
      <c r="L110" s="261"/>
      <c r="M110" s="261"/>
    </row>
    <row r="111" spans="2:16" s="67" customFormat="1" ht="18.5" x14ac:dyDescent="0.45">
      <c r="B111" s="32" t="s">
        <v>375</v>
      </c>
      <c r="C111" s="71">
        <v>0</v>
      </c>
      <c r="D111" s="342" t="s">
        <v>98</v>
      </c>
      <c r="E111" s="73">
        <v>2E-3</v>
      </c>
      <c r="F111" s="74">
        <f>C111*E111</f>
        <v>0</v>
      </c>
      <c r="G111"/>
      <c r="H111"/>
      <c r="J111" s="261"/>
      <c r="K111" s="261"/>
      <c r="L111" s="261"/>
      <c r="M111" s="261"/>
      <c r="N111" s="261"/>
      <c r="O111" s="261"/>
      <c r="P111" s="261"/>
    </row>
    <row r="112" spans="2:16" s="67" customFormat="1" ht="18.5" x14ac:dyDescent="0.45">
      <c r="B112" s="32" t="s">
        <v>376</v>
      </c>
      <c r="C112" s="71">
        <v>0</v>
      </c>
      <c r="D112" s="342" t="s">
        <v>98</v>
      </c>
      <c r="E112" s="73">
        <v>0</v>
      </c>
      <c r="F112" s="74">
        <f>C112*E112</f>
        <v>0</v>
      </c>
      <c r="G112"/>
      <c r="H112"/>
      <c r="J112" s="261"/>
      <c r="K112" s="261"/>
      <c r="L112" s="261"/>
      <c r="M112" s="261"/>
      <c r="N112" s="261"/>
      <c r="O112" s="261"/>
      <c r="P112" s="261"/>
    </row>
    <row r="113" spans="2:17" s="67" customFormat="1" ht="18.5" x14ac:dyDescent="0.45">
      <c r="B113" s="32" t="s">
        <v>377</v>
      </c>
      <c r="C113" s="71">
        <v>0</v>
      </c>
      <c r="D113" s="72" t="s">
        <v>9</v>
      </c>
      <c r="E113" s="73">
        <v>0</v>
      </c>
      <c r="F113" s="74">
        <f>C113*E113</f>
        <v>0</v>
      </c>
      <c r="G113"/>
      <c r="H113"/>
      <c r="J113" s="261"/>
      <c r="K113" s="261"/>
      <c r="L113" s="261"/>
      <c r="M113" s="261"/>
      <c r="N113" s="261"/>
      <c r="O113" s="261"/>
      <c r="P113" s="261"/>
    </row>
    <row r="114" spans="2:17" s="67" customFormat="1" ht="15.5" x14ac:dyDescent="0.35">
      <c r="B114" s="79" t="s">
        <v>35</v>
      </c>
      <c r="C114" s="71">
        <v>0</v>
      </c>
      <c r="D114" s="342" t="s">
        <v>147</v>
      </c>
      <c r="E114" s="73">
        <v>0</v>
      </c>
      <c r="F114" s="74">
        <f>C114*E114</f>
        <v>0</v>
      </c>
      <c r="G114"/>
      <c r="H114"/>
      <c r="J114" s="261"/>
      <c r="K114" s="261"/>
      <c r="L114" s="261"/>
      <c r="M114" s="261"/>
      <c r="N114" s="261"/>
      <c r="O114" s="262"/>
      <c r="P114" s="263"/>
      <c r="Q114" s="62"/>
    </row>
    <row r="115" spans="2:17" s="67" customFormat="1" ht="15.5" x14ac:dyDescent="0.35">
      <c r="B115" s="201" t="s">
        <v>35</v>
      </c>
      <c r="C115" s="84">
        <v>0</v>
      </c>
      <c r="D115" s="191" t="s">
        <v>4</v>
      </c>
      <c r="E115" s="192">
        <v>0</v>
      </c>
      <c r="F115" s="190">
        <f>C115*E115</f>
        <v>0</v>
      </c>
      <c r="G115"/>
      <c r="H115"/>
      <c r="J115" s="266"/>
      <c r="K115" s="266"/>
      <c r="L115" s="266"/>
      <c r="M115" s="266"/>
      <c r="N115" s="261"/>
      <c r="O115" s="264"/>
      <c r="P115" s="265"/>
      <c r="Q115"/>
    </row>
    <row r="116" spans="2:17" s="67" customFormat="1" ht="15.5" x14ac:dyDescent="0.35">
      <c r="B116" s="204"/>
      <c r="C116" s="202"/>
      <c r="D116" s="202"/>
      <c r="E116" s="202"/>
      <c r="F116" s="200">
        <f>SUM(F111:F115)</f>
        <v>0</v>
      </c>
      <c r="G116"/>
      <c r="H116"/>
      <c r="J116" s="267"/>
      <c r="K116" s="268"/>
      <c r="L116" s="268"/>
      <c r="M116" s="269"/>
      <c r="N116" s="266"/>
      <c r="O116" s="266"/>
      <c r="P116" s="266"/>
      <c r="Q116"/>
    </row>
    <row r="117" spans="2:17" s="67" customFormat="1" ht="15.75" customHeight="1" x14ac:dyDescent="0.45">
      <c r="B117" s="178"/>
      <c r="C117" s="808"/>
      <c r="D117" s="679"/>
      <c r="E117" s="678"/>
      <c r="F117" s="834" t="s">
        <v>18</v>
      </c>
      <c r="G117"/>
      <c r="H117"/>
      <c r="J117" s="272"/>
      <c r="K117" s="273"/>
      <c r="L117" s="272"/>
      <c r="M117" s="274"/>
      <c r="N117" s="270"/>
      <c r="O117" s="271"/>
      <c r="P117" s="270"/>
    </row>
    <row r="118" spans="2:17" s="67" customFormat="1" ht="19" thickBot="1" x14ac:dyDescent="0.5">
      <c r="B118" s="822" t="s">
        <v>13</v>
      </c>
      <c r="C118" s="693"/>
      <c r="D118" s="693"/>
      <c r="E118" s="693"/>
      <c r="F118" s="832">
        <f>F116+F109+F97</f>
        <v>0</v>
      </c>
      <c r="G118"/>
      <c r="H118"/>
      <c r="J118" s="272"/>
      <c r="K118" s="273"/>
      <c r="L118" s="272"/>
      <c r="M118" s="274"/>
      <c r="N118" s="274"/>
      <c r="O118" s="275"/>
      <c r="P118" s="274"/>
    </row>
    <row r="119" spans="2:17" s="67" customFormat="1" ht="24" thickBot="1" x14ac:dyDescent="0.6">
      <c r="B119" s="209" t="s">
        <v>129</v>
      </c>
      <c r="C119" s="211" t="str">
        <f>"Remember: Estimated Crop Yield Per Tree Is "&amp;C37&amp;" "&amp;D39</f>
        <v>Remember: Estimated Crop Yield Per Tree Is 0 lbs, cu, ea</v>
      </c>
      <c r="D119" s="210"/>
      <c r="E119" s="210"/>
      <c r="F119" s="210"/>
      <c r="G119"/>
      <c r="H119"/>
      <c r="J119" s="272"/>
      <c r="K119" s="273"/>
      <c r="L119" s="272"/>
      <c r="M119" s="274"/>
      <c r="N119" s="274"/>
      <c r="O119" s="275"/>
      <c r="P119" s="274"/>
    </row>
    <row r="120" spans="2:17" s="67" customFormat="1" ht="15.5" x14ac:dyDescent="0.35">
      <c r="B120" s="239" t="s">
        <v>125</v>
      </c>
      <c r="C120" s="672" t="s">
        <v>371</v>
      </c>
      <c r="D120" s="679" t="s">
        <v>2</v>
      </c>
      <c r="E120" s="678" t="s">
        <v>3</v>
      </c>
      <c r="F120" s="671" t="s">
        <v>18</v>
      </c>
      <c r="G120"/>
      <c r="H120"/>
      <c r="J120" s="272"/>
      <c r="K120" s="665"/>
      <c r="L120" s="665"/>
      <c r="M120" s="665"/>
      <c r="N120" s="274"/>
      <c r="O120" s="275"/>
      <c r="P120" s="274"/>
    </row>
    <row r="121" spans="2:17" s="67" customFormat="1" ht="15.5" x14ac:dyDescent="0.35">
      <c r="B121" s="193" t="s">
        <v>110</v>
      </c>
      <c r="C121" s="71">
        <v>0</v>
      </c>
      <c r="D121" s="72" t="s">
        <v>98</v>
      </c>
      <c r="E121" s="73">
        <v>0</v>
      </c>
      <c r="F121" s="74">
        <f>C121*E121</f>
        <v>0</v>
      </c>
      <c r="G121"/>
      <c r="H121"/>
      <c r="J121" s="267"/>
      <c r="K121" s="268"/>
      <c r="L121" s="268"/>
      <c r="M121" s="269"/>
      <c r="N121" s="665"/>
      <c r="O121" s="665"/>
      <c r="P121" s="236"/>
    </row>
    <row r="122" spans="2:17" s="67" customFormat="1" ht="15.5" x14ac:dyDescent="0.35">
      <c r="B122" s="79" t="s">
        <v>34</v>
      </c>
      <c r="C122" s="71">
        <v>0</v>
      </c>
      <c r="D122" s="72"/>
      <c r="E122" s="73">
        <v>0</v>
      </c>
      <c r="F122" s="74">
        <f>C122*E122</f>
        <v>0</v>
      </c>
      <c r="G122"/>
      <c r="H122"/>
      <c r="J122" s="272"/>
      <c r="K122" s="273"/>
      <c r="L122" s="272"/>
      <c r="M122" s="274"/>
      <c r="N122" s="270"/>
      <c r="O122" s="271"/>
      <c r="P122" s="270"/>
    </row>
    <row r="123" spans="2:17" s="67" customFormat="1" ht="15.5" x14ac:dyDescent="0.35">
      <c r="B123" s="201" t="s">
        <v>34</v>
      </c>
      <c r="C123" s="84">
        <v>0</v>
      </c>
      <c r="D123" s="191"/>
      <c r="E123" s="192">
        <v>0</v>
      </c>
      <c r="F123" s="190">
        <f>C123*E123</f>
        <v>0</v>
      </c>
      <c r="G123"/>
      <c r="H123"/>
      <c r="J123" s="272"/>
      <c r="K123" s="273"/>
      <c r="L123" s="272"/>
      <c r="M123" s="274"/>
      <c r="N123" s="274"/>
      <c r="O123" s="275"/>
      <c r="P123" s="274"/>
    </row>
    <row r="124" spans="2:17" ht="16" thickBot="1" x14ac:dyDescent="0.4">
      <c r="B124" s="204"/>
      <c r="C124" s="205"/>
      <c r="D124" s="205"/>
      <c r="E124" s="205"/>
      <c r="F124" s="213">
        <f>SUM(F121:F123)</f>
        <v>0</v>
      </c>
      <c r="I124" s="67"/>
      <c r="J124" s="272"/>
      <c r="K124" s="273"/>
      <c r="L124" s="272"/>
      <c r="M124" s="274"/>
      <c r="N124" s="274"/>
      <c r="O124" s="275"/>
      <c r="P124" s="274"/>
      <c r="Q124" s="67"/>
    </row>
    <row r="125" spans="2:17" ht="15.5" x14ac:dyDescent="0.35">
      <c r="B125" s="238" t="s">
        <v>126</v>
      </c>
      <c r="C125" s="672" t="s">
        <v>371</v>
      </c>
      <c r="D125" s="679" t="s">
        <v>2</v>
      </c>
      <c r="E125" s="678" t="s">
        <v>3</v>
      </c>
      <c r="F125" s="671" t="s">
        <v>18</v>
      </c>
      <c r="I125" s="67"/>
      <c r="J125" s="665"/>
      <c r="K125" s="665"/>
      <c r="L125" s="665"/>
      <c r="M125" s="665"/>
      <c r="N125" s="274"/>
      <c r="O125" s="275"/>
      <c r="P125" s="274"/>
      <c r="Q125" s="67"/>
    </row>
    <row r="126" spans="2:17" ht="15.5" x14ac:dyDescent="0.35">
      <c r="B126" s="193" t="s">
        <v>110</v>
      </c>
      <c r="C126" s="71">
        <v>0</v>
      </c>
      <c r="D126" s="72" t="s">
        <v>98</v>
      </c>
      <c r="E126" s="73">
        <v>0</v>
      </c>
      <c r="F126" s="74">
        <f>C126*E126</f>
        <v>0</v>
      </c>
      <c r="I126" s="67"/>
      <c r="J126" s="267"/>
      <c r="K126" s="268"/>
      <c r="L126" s="268"/>
      <c r="M126" s="269"/>
      <c r="N126" s="665"/>
      <c r="O126" s="665"/>
      <c r="P126" s="236"/>
      <c r="Q126" s="67"/>
    </row>
    <row r="127" spans="2:17" ht="16.5" customHeight="1" x14ac:dyDescent="0.35">
      <c r="B127" s="201" t="s">
        <v>34</v>
      </c>
      <c r="C127" s="71">
        <v>0</v>
      </c>
      <c r="D127" s="72"/>
      <c r="E127" s="73">
        <v>0</v>
      </c>
      <c r="F127" s="74">
        <f>C127*E127</f>
        <v>0</v>
      </c>
      <c r="I127" s="67"/>
      <c r="J127" s="272"/>
      <c r="K127" s="273"/>
      <c r="L127" s="272"/>
      <c r="M127" s="274"/>
      <c r="N127" s="270"/>
      <c r="O127" s="271"/>
      <c r="P127" s="270"/>
      <c r="Q127" s="67"/>
    </row>
    <row r="128" spans="2:17" ht="15.5" x14ac:dyDescent="0.35">
      <c r="B128" s="201" t="s">
        <v>34</v>
      </c>
      <c r="C128" s="84">
        <v>0</v>
      </c>
      <c r="D128" s="191"/>
      <c r="E128" s="192">
        <v>0</v>
      </c>
      <c r="F128" s="190">
        <f>C128*E128</f>
        <v>0</v>
      </c>
      <c r="I128" s="67"/>
      <c r="J128" s="272"/>
      <c r="K128" s="273"/>
      <c r="L128" s="272"/>
      <c r="M128" s="274"/>
      <c r="N128" s="274"/>
      <c r="O128" s="275"/>
      <c r="P128" s="274"/>
      <c r="Q128" s="67"/>
    </row>
    <row r="129" spans="2:16" s="67" customFormat="1" ht="15.75" customHeight="1" thickBot="1" x14ac:dyDescent="0.4">
      <c r="B129" s="206"/>
      <c r="C129" s="205"/>
      <c r="D129" s="205"/>
      <c r="E129" s="205"/>
      <c r="F129" s="213">
        <f>SUM(F126:F128)</f>
        <v>0</v>
      </c>
      <c r="G129"/>
      <c r="H129"/>
      <c r="J129" s="665"/>
      <c r="K129" s="665"/>
      <c r="L129" s="665"/>
      <c r="M129" s="665"/>
      <c r="N129" s="274"/>
      <c r="O129" s="275"/>
      <c r="P129" s="274"/>
    </row>
    <row r="130" spans="2:16" s="67" customFormat="1" ht="15.5" x14ac:dyDescent="0.35">
      <c r="B130" s="238" t="s">
        <v>127</v>
      </c>
      <c r="C130" s="672" t="s">
        <v>371</v>
      </c>
      <c r="D130" s="679" t="s">
        <v>2</v>
      </c>
      <c r="E130" s="678" t="s">
        <v>3</v>
      </c>
      <c r="F130" s="671" t="s">
        <v>18</v>
      </c>
      <c r="G130"/>
      <c r="H130"/>
      <c r="J130" s="267"/>
      <c r="K130" s="268"/>
      <c r="L130" s="268"/>
      <c r="M130" s="269"/>
      <c r="N130" s="665"/>
      <c r="O130" s="665"/>
      <c r="P130" s="236"/>
    </row>
    <row r="131" spans="2:16" s="67" customFormat="1" ht="15.5" x14ac:dyDescent="0.35">
      <c r="B131" s="193" t="s">
        <v>110</v>
      </c>
      <c r="C131" s="71">
        <v>0</v>
      </c>
      <c r="D131" s="72" t="s">
        <v>98</v>
      </c>
      <c r="E131" s="73">
        <v>0</v>
      </c>
      <c r="F131" s="74">
        <f>C131*E131</f>
        <v>0</v>
      </c>
      <c r="G131"/>
      <c r="H131"/>
      <c r="J131" s="272"/>
      <c r="K131" s="273"/>
      <c r="L131" s="272"/>
      <c r="M131" s="274"/>
      <c r="N131" s="270"/>
      <c r="O131" s="271"/>
      <c r="P131" s="270"/>
    </row>
    <row r="132" spans="2:16" s="67" customFormat="1" ht="15.5" x14ac:dyDescent="0.35">
      <c r="B132" s="79" t="s">
        <v>34</v>
      </c>
      <c r="C132" s="71">
        <v>0</v>
      </c>
      <c r="D132" s="72"/>
      <c r="E132" s="73">
        <v>0</v>
      </c>
      <c r="F132" s="74">
        <f>C132*E132</f>
        <v>0</v>
      </c>
      <c r="G132"/>
      <c r="H132"/>
      <c r="J132" s="272"/>
      <c r="K132" s="273"/>
      <c r="L132" s="272"/>
      <c r="M132" s="274"/>
      <c r="N132" s="274"/>
      <c r="O132" s="275"/>
      <c r="P132" s="274"/>
    </row>
    <row r="133" spans="2:16" s="67" customFormat="1" ht="15.5" x14ac:dyDescent="0.35">
      <c r="B133" s="201" t="s">
        <v>34</v>
      </c>
      <c r="C133" s="84">
        <v>0</v>
      </c>
      <c r="D133" s="191"/>
      <c r="E133" s="192">
        <v>0</v>
      </c>
      <c r="F133" s="190">
        <f>C133*E133</f>
        <v>0</v>
      </c>
      <c r="G133"/>
      <c r="H133"/>
      <c r="J133" s="272"/>
      <c r="K133" s="273"/>
      <c r="L133" s="272"/>
      <c r="M133" s="274"/>
      <c r="N133" s="274"/>
      <c r="O133" s="275"/>
      <c r="P133" s="274"/>
    </row>
    <row r="134" spans="2:16" s="67" customFormat="1" ht="16" thickBot="1" x14ac:dyDescent="0.4">
      <c r="B134" s="206"/>
      <c r="C134" s="205"/>
      <c r="D134" s="205"/>
      <c r="E134" s="205"/>
      <c r="F134" s="213">
        <f>SUM(F131:F133)</f>
        <v>0</v>
      </c>
      <c r="G134"/>
      <c r="H134"/>
      <c r="J134" s="665"/>
      <c r="K134" s="665"/>
      <c r="L134" s="665"/>
      <c r="M134" s="665"/>
      <c r="N134" s="274"/>
      <c r="O134" s="275"/>
      <c r="P134" s="274"/>
    </row>
    <row r="135" spans="2:16" s="67" customFormat="1" ht="15.5" x14ac:dyDescent="0.35">
      <c r="B135" s="238" t="s">
        <v>113</v>
      </c>
      <c r="C135" s="672" t="s">
        <v>371</v>
      </c>
      <c r="D135" s="679" t="s">
        <v>2</v>
      </c>
      <c r="E135" s="678" t="s">
        <v>3</v>
      </c>
      <c r="F135" s="671" t="s">
        <v>18</v>
      </c>
      <c r="G135"/>
      <c r="H135"/>
      <c r="J135" s="272"/>
      <c r="K135" s="276"/>
      <c r="L135" s="276"/>
      <c r="M135" s="277"/>
      <c r="N135" s="665"/>
      <c r="O135" s="665"/>
      <c r="P135" s="236"/>
    </row>
    <row r="136" spans="2:16" s="67" customFormat="1" ht="15.5" x14ac:dyDescent="0.35">
      <c r="B136" s="193" t="s">
        <v>110</v>
      </c>
      <c r="C136" s="71">
        <v>0</v>
      </c>
      <c r="D136" s="72" t="s">
        <v>98</v>
      </c>
      <c r="E136" s="73">
        <v>0</v>
      </c>
      <c r="F136" s="74">
        <f>C136*E136</f>
        <v>0</v>
      </c>
      <c r="G136"/>
      <c r="H136"/>
      <c r="J136" s="272"/>
      <c r="K136" s="273"/>
      <c r="L136" s="272"/>
      <c r="M136" s="274"/>
      <c r="N136" s="278"/>
      <c r="O136" s="665"/>
      <c r="P136" s="278"/>
    </row>
    <row r="137" spans="2:16" s="67" customFormat="1" ht="15.5" x14ac:dyDescent="0.35">
      <c r="B137" s="79" t="s">
        <v>34</v>
      </c>
      <c r="C137" s="71">
        <v>0</v>
      </c>
      <c r="D137" s="72"/>
      <c r="E137" s="73">
        <v>0</v>
      </c>
      <c r="F137" s="74">
        <f>C137*E137</f>
        <v>0</v>
      </c>
      <c r="G137"/>
      <c r="H137"/>
      <c r="J137" s="272"/>
      <c r="K137" s="273"/>
      <c r="L137" s="272"/>
      <c r="M137" s="274"/>
      <c r="N137" s="274"/>
      <c r="O137" s="275"/>
      <c r="P137" s="274"/>
    </row>
    <row r="138" spans="2:16" s="67" customFormat="1" ht="15.5" x14ac:dyDescent="0.35">
      <c r="B138" s="201" t="s">
        <v>34</v>
      </c>
      <c r="C138" s="84">
        <v>0</v>
      </c>
      <c r="D138" s="191"/>
      <c r="E138" s="192">
        <v>0</v>
      </c>
      <c r="F138" s="190">
        <f>C138*E138</f>
        <v>0</v>
      </c>
      <c r="G138"/>
      <c r="H138"/>
      <c r="J138" s="272"/>
      <c r="K138" s="273"/>
      <c r="L138" s="272"/>
      <c r="M138" s="274"/>
      <c r="N138" s="274"/>
      <c r="O138" s="275"/>
      <c r="P138" s="274"/>
    </row>
    <row r="139" spans="2:16" s="67" customFormat="1" ht="15.75" customHeight="1" thickBot="1" x14ac:dyDescent="0.4">
      <c r="B139" s="206"/>
      <c r="C139" s="205"/>
      <c r="D139" s="205"/>
      <c r="E139" s="205"/>
      <c r="F139" s="213">
        <f>SUM(F136:F138)</f>
        <v>0</v>
      </c>
      <c r="G139"/>
      <c r="H139"/>
      <c r="J139" s="665"/>
      <c r="K139" s="665"/>
      <c r="L139" s="665"/>
      <c r="M139" s="665"/>
      <c r="N139" s="274"/>
      <c r="O139" s="275"/>
      <c r="P139" s="274"/>
    </row>
    <row r="140" spans="2:16" s="67" customFormat="1" ht="15.5" x14ac:dyDescent="0.35">
      <c r="B140" s="238" t="s">
        <v>99</v>
      </c>
      <c r="C140" s="672" t="s">
        <v>371</v>
      </c>
      <c r="D140" s="679" t="s">
        <v>2</v>
      </c>
      <c r="E140" s="678" t="s">
        <v>3</v>
      </c>
      <c r="F140" s="671" t="s">
        <v>18</v>
      </c>
      <c r="G140"/>
      <c r="H140"/>
      <c r="J140" s="665"/>
      <c r="K140" s="665"/>
      <c r="L140" s="665"/>
      <c r="M140" s="665"/>
      <c r="N140" s="665"/>
      <c r="O140" s="665"/>
      <c r="P140" s="236"/>
    </row>
    <row r="141" spans="2:16" s="67" customFormat="1" ht="15.5" x14ac:dyDescent="0.35">
      <c r="B141" s="79" t="s">
        <v>34</v>
      </c>
      <c r="C141" s="71">
        <v>0</v>
      </c>
      <c r="D141" s="72"/>
      <c r="E141" s="73">
        <v>0</v>
      </c>
      <c r="F141" s="74">
        <f>C141*E141</f>
        <v>0</v>
      </c>
      <c r="G141"/>
      <c r="H141"/>
      <c r="J141" s="666"/>
      <c r="K141" s="666"/>
      <c r="L141" s="666"/>
      <c r="M141" s="666"/>
      <c r="N141" s="665"/>
      <c r="O141" s="665"/>
      <c r="P141" s="236"/>
    </row>
    <row r="142" spans="2:16" s="67" customFormat="1" ht="15.5" x14ac:dyDescent="0.35">
      <c r="B142" s="201" t="s">
        <v>34</v>
      </c>
      <c r="C142" s="84">
        <v>0</v>
      </c>
      <c r="D142" s="191"/>
      <c r="E142" s="192">
        <v>0</v>
      </c>
      <c r="F142" s="190">
        <f>C142*E142</f>
        <v>0</v>
      </c>
      <c r="G142"/>
      <c r="H142"/>
      <c r="J142" s="666"/>
      <c r="K142" s="666"/>
      <c r="L142" s="666"/>
      <c r="M142" s="666"/>
      <c r="N142" s="666"/>
      <c r="O142" s="666"/>
      <c r="P142" s="153"/>
    </row>
    <row r="143" spans="2:16" s="67" customFormat="1" ht="15.5" x14ac:dyDescent="0.35">
      <c r="B143" s="201" t="s">
        <v>34</v>
      </c>
      <c r="C143" s="84">
        <v>0</v>
      </c>
      <c r="D143" s="191"/>
      <c r="E143" s="192">
        <v>0</v>
      </c>
      <c r="F143" s="190">
        <f>C143*E143</f>
        <v>0</v>
      </c>
      <c r="G143"/>
      <c r="H143"/>
      <c r="J143" s="666"/>
      <c r="K143" s="666"/>
      <c r="L143" s="666"/>
      <c r="M143" s="666"/>
      <c r="N143" s="666"/>
      <c r="O143" s="666"/>
      <c r="P143" s="80"/>
    </row>
    <row r="144" spans="2:16" s="67" customFormat="1" ht="16" thickBot="1" x14ac:dyDescent="0.4">
      <c r="B144" s="207"/>
      <c r="C144" s="208"/>
      <c r="D144" s="208"/>
      <c r="E144" s="208"/>
      <c r="F144" s="212">
        <f>SUM(F141:F143)</f>
        <v>0</v>
      </c>
      <c r="G144"/>
      <c r="H144"/>
      <c r="J144" s="666"/>
      <c r="K144" s="666"/>
      <c r="L144" s="666"/>
      <c r="M144" s="666"/>
      <c r="N144" s="666"/>
      <c r="O144" s="666"/>
      <c r="P144" s="80"/>
    </row>
    <row r="145" spans="2:16" s="67" customFormat="1" ht="18.5" x14ac:dyDescent="0.45">
      <c r="B145" s="151"/>
      <c r="C145" s="151"/>
      <c r="D145" s="151"/>
      <c r="E145" s="69" t="s">
        <v>406</v>
      </c>
      <c r="F145" s="80">
        <f>SUM(F98,F109,F116,F118,F124,F129,F134,F139,F144)</f>
        <v>0</v>
      </c>
      <c r="G145"/>
      <c r="H145"/>
      <c r="J145" s="666"/>
      <c r="K145" s="666"/>
      <c r="L145" s="666"/>
      <c r="M145" s="666"/>
      <c r="N145" s="666"/>
      <c r="O145" s="666"/>
      <c r="P145" s="80"/>
    </row>
    <row r="146" spans="2:16" s="67" customFormat="1" ht="16" thickBot="1" x14ac:dyDescent="0.4">
      <c r="B146"/>
      <c r="C146"/>
      <c r="D146"/>
      <c r="E146"/>
      <c r="F146"/>
      <c r="G146"/>
      <c r="H146"/>
      <c r="J146" s="666"/>
      <c r="K146" s="666"/>
      <c r="L146" s="666"/>
      <c r="M146" s="666"/>
      <c r="N146" s="666"/>
      <c r="O146" s="666"/>
      <c r="P146" s="80"/>
    </row>
    <row r="147" spans="2:16" s="67" customFormat="1" ht="26.5" thickBot="1" x14ac:dyDescent="0.65">
      <c r="B147" s="866" t="s">
        <v>284</v>
      </c>
      <c r="C147" s="867"/>
      <c r="D147" s="105"/>
      <c r="E147"/>
      <c r="F147"/>
      <c r="G147"/>
      <c r="H147"/>
      <c r="J147" s="666"/>
      <c r="K147" s="666"/>
      <c r="L147" s="666"/>
      <c r="M147" s="666"/>
      <c r="N147" s="666"/>
      <c r="O147" s="666"/>
      <c r="P147" s="153"/>
    </row>
    <row r="148" spans="2:16" s="67" customFormat="1" ht="26.5" thickBot="1" x14ac:dyDescent="0.65">
      <c r="B148" s="105"/>
      <c r="C148" s="105"/>
      <c r="D148" s="105"/>
      <c r="E148" s="357"/>
      <c r="F148" s="357"/>
      <c r="G148" s="357"/>
      <c r="H148" s="357"/>
      <c r="I148" s="357"/>
      <c r="J148" s="666"/>
      <c r="K148" s="666"/>
      <c r="L148" s="666"/>
      <c r="M148" s="666"/>
      <c r="N148" s="666"/>
      <c r="O148" s="666"/>
      <c r="P148" s="80"/>
    </row>
    <row r="149" spans="2:16" s="67" customFormat="1" ht="26.5" thickBot="1" x14ac:dyDescent="0.65">
      <c r="B149" s="964" t="str">
        <f>"Crop 3: "&amp;B1</f>
        <v>Crop 3: write name here</v>
      </c>
      <c r="C149" s="965"/>
      <c r="D149" s="105"/>
      <c r="E149" s="847"/>
      <c r="F149" s="847"/>
      <c r="G149" s="847"/>
      <c r="H149" s="847"/>
      <c r="I149" s="847"/>
      <c r="J149" s="666"/>
      <c r="K149" s="666"/>
      <c r="L149" s="666"/>
      <c r="M149" s="666"/>
      <c r="N149" s="666"/>
      <c r="O149" s="666"/>
      <c r="P149" s="80"/>
    </row>
    <row r="150" spans="2:16" s="67" customFormat="1" ht="18.5" x14ac:dyDescent="0.45">
      <c r="B150" s="491" t="s">
        <v>148</v>
      </c>
      <c r="C150" s="23">
        <f>F87+H145</f>
        <v>0</v>
      </c>
      <c r="D150"/>
      <c r="E150" s="847"/>
      <c r="F150" s="847"/>
      <c r="G150" s="847"/>
      <c r="H150" s="847"/>
      <c r="I150" s="847"/>
      <c r="J150" s="666"/>
      <c r="K150" s="666"/>
      <c r="L150" s="666"/>
      <c r="M150" s="666"/>
      <c r="N150" s="666"/>
      <c r="O150" s="666"/>
      <c r="P150" s="80"/>
    </row>
    <row r="151" spans="2:16" s="67" customFormat="1" ht="18.5" x14ac:dyDescent="0.45">
      <c r="B151" s="492" t="s">
        <v>149</v>
      </c>
      <c r="C151" s="6">
        <f>H33</f>
        <v>0</v>
      </c>
      <c r="D151"/>
      <c r="E151" s="847"/>
      <c r="F151" s="847"/>
      <c r="G151" s="847"/>
      <c r="H151" s="847"/>
      <c r="I151" s="847"/>
      <c r="J151" s="666"/>
      <c r="K151" s="666"/>
      <c r="L151" s="666"/>
      <c r="M151" s="666"/>
      <c r="N151" s="666"/>
      <c r="O151" s="666"/>
      <c r="P151" s="80"/>
    </row>
    <row r="152" spans="2:16" s="67" customFormat="1" ht="18.5" x14ac:dyDescent="0.45">
      <c r="B152" s="8" t="s">
        <v>150</v>
      </c>
      <c r="C152" s="16">
        <f>C151-C150</f>
        <v>0</v>
      </c>
      <c r="D152"/>
      <c r="E152" s="847"/>
      <c r="F152" s="847"/>
      <c r="G152" s="847"/>
      <c r="H152" s="847"/>
      <c r="I152" s="847"/>
      <c r="J152" s="666"/>
      <c r="K152" s="666"/>
      <c r="L152" s="666"/>
      <c r="M152" s="666"/>
      <c r="N152" s="666"/>
      <c r="O152" s="666"/>
      <c r="P152" s="153"/>
    </row>
    <row r="153" spans="2:16" s="67" customFormat="1" ht="19" thickBot="1" x14ac:dyDescent="0.5">
      <c r="B153" s="8" t="s">
        <v>31</v>
      </c>
      <c r="C153" s="107">
        <f>IFERROR(C152/C151,0)</f>
        <v>0</v>
      </c>
      <c r="D153"/>
      <c r="E153" s="847"/>
      <c r="F153" s="847"/>
      <c r="G153" s="847"/>
      <c r="H153" s="847"/>
      <c r="I153" s="847"/>
      <c r="J153" s="666"/>
      <c r="K153" s="666"/>
      <c r="L153" s="666"/>
      <c r="M153" s="666"/>
      <c r="N153" s="666"/>
      <c r="O153" s="666"/>
      <c r="P153" s="80"/>
    </row>
    <row r="154" spans="2:16" s="67" customFormat="1" ht="18.5" x14ac:dyDescent="0.45">
      <c r="B154" s="348" t="s">
        <v>151</v>
      </c>
      <c r="C154" s="351">
        <f>IFERROR(C150/H32,0)</f>
        <v>0</v>
      </c>
      <c r="D154"/>
      <c r="E154" s="847"/>
      <c r="F154" s="847"/>
      <c r="G154" s="847"/>
      <c r="H154" s="847"/>
      <c r="I154" s="847"/>
      <c r="J154" s="666"/>
      <c r="K154" s="666"/>
      <c r="L154" s="666"/>
      <c r="M154" s="666"/>
      <c r="N154" s="666"/>
      <c r="O154" s="666"/>
      <c r="P154" s="80"/>
    </row>
    <row r="155" spans="2:16" s="67" customFormat="1" ht="18.5" x14ac:dyDescent="0.45">
      <c r="B155" s="492" t="s">
        <v>128</v>
      </c>
      <c r="C155" s="352" t="str">
        <f>D4</f>
        <v>lbs, cu</v>
      </c>
      <c r="D155"/>
      <c r="E155" s="847"/>
      <c r="F155" s="847"/>
      <c r="G155" s="847"/>
      <c r="H155" s="847"/>
      <c r="I155" s="847"/>
      <c r="J155" s="666"/>
      <c r="K155" s="666"/>
      <c r="L155" s="666"/>
      <c r="M155" s="666"/>
      <c r="N155" s="666"/>
      <c r="O155" s="666"/>
      <c r="P155" s="80"/>
    </row>
    <row r="156" spans="2:16" s="67" customFormat="1" ht="18.5" x14ac:dyDescent="0.45">
      <c r="B156" s="492" t="s">
        <v>306</v>
      </c>
      <c r="C156" s="289">
        <f>IFERROR('Covering Overheads + Profit'!E24,0)</f>
        <v>0</v>
      </c>
      <c r="D156"/>
      <c r="E156" s="847"/>
      <c r="F156" s="847"/>
      <c r="G156" s="847"/>
      <c r="H156" s="847"/>
      <c r="I156" s="847"/>
      <c r="J156" s="666"/>
      <c r="K156" s="666"/>
      <c r="L156" s="666"/>
      <c r="M156" s="666"/>
      <c r="N156" s="666"/>
      <c r="O156" s="666"/>
      <c r="P156" s="80"/>
    </row>
    <row r="157" spans="2:16" s="67" customFormat="1" ht="18.5" x14ac:dyDescent="0.45">
      <c r="B157" s="492" t="s">
        <v>269</v>
      </c>
      <c r="C157" s="697">
        <f>IFERROR(C156/C151,0)</f>
        <v>0</v>
      </c>
      <c r="D157"/>
      <c r="E157" s="847"/>
      <c r="F157" s="847"/>
      <c r="G157" s="847"/>
      <c r="H157" s="847"/>
      <c r="I157" s="847"/>
      <c r="J157" s="666"/>
      <c r="K157" s="666"/>
      <c r="L157" s="666"/>
      <c r="M157" s="666"/>
      <c r="N157" s="666"/>
      <c r="O157" s="666"/>
      <c r="P157" s="153"/>
    </row>
    <row r="158" spans="2:16" s="67" customFormat="1" ht="19" thickBot="1" x14ac:dyDescent="0.5">
      <c r="B158" s="291" t="s">
        <v>143</v>
      </c>
      <c r="C158" s="25">
        <f>IFERROR((C150+C156)/H32,0)</f>
        <v>0</v>
      </c>
      <c r="D158"/>
      <c r="E158" s="847"/>
      <c r="F158" s="847"/>
      <c r="G158" s="847"/>
      <c r="H158" s="847"/>
      <c r="I158" s="847"/>
      <c r="J158" s="666"/>
      <c r="K158" s="666"/>
      <c r="L158" s="666"/>
      <c r="M158" s="666"/>
      <c r="N158" s="666"/>
      <c r="O158" s="666"/>
      <c r="P158" s="80"/>
    </row>
    <row r="159" spans="2:16" s="67" customFormat="1" ht="18.5" x14ac:dyDescent="0.45">
      <c r="B159" s="288" t="s">
        <v>319</v>
      </c>
      <c r="C159" s="770">
        <f>C151-C150-C156</f>
        <v>0</v>
      </c>
      <c r="D159"/>
      <c r="E159" s="847"/>
      <c r="F159" s="847"/>
      <c r="G159" s="847"/>
      <c r="H159" s="847"/>
      <c r="I159" s="847"/>
      <c r="J159" s="666"/>
      <c r="K159" s="666"/>
      <c r="L159" s="666"/>
      <c r="M159" s="666"/>
      <c r="N159" s="666"/>
      <c r="O159" s="666"/>
      <c r="P159" s="80"/>
    </row>
    <row r="160" spans="2:16" s="67" customFormat="1" ht="18.5" x14ac:dyDescent="0.45">
      <c r="B160" s="288" t="s">
        <v>311</v>
      </c>
      <c r="C160" s="289">
        <f>'Covering Overheads + Profit'!F23</f>
        <v>0</v>
      </c>
      <c r="D160"/>
      <c r="E160" s="847"/>
      <c r="F160" s="847"/>
      <c r="G160" s="847"/>
      <c r="H160" s="847"/>
      <c r="I160" s="847"/>
      <c r="J160" s="666"/>
      <c r="K160" s="666"/>
      <c r="L160" s="666"/>
      <c r="M160" s="666"/>
      <c r="N160" s="666"/>
      <c r="O160" s="666"/>
      <c r="P160" s="80"/>
    </row>
    <row r="161" spans="2:16" s="67" customFormat="1" ht="19" thickBot="1" x14ac:dyDescent="0.5">
      <c r="B161" s="109" t="s">
        <v>309</v>
      </c>
      <c r="C161" s="108">
        <f>IFERROR((C150+C156+C160)/H32,0)</f>
        <v>0</v>
      </c>
      <c r="D161"/>
      <c r="E161" s="847"/>
      <c r="F161" s="847"/>
      <c r="G161" s="847"/>
      <c r="H161" s="847"/>
      <c r="I161" s="847"/>
      <c r="J161" s="358"/>
      <c r="K161" s="152"/>
      <c r="L161" s="152"/>
      <c r="M161" s="152"/>
      <c r="N161" s="666"/>
      <c r="O161" s="666"/>
      <c r="P161" s="153"/>
    </row>
    <row r="162" spans="2:16" s="152" customFormat="1" ht="24.75" customHeight="1" x14ac:dyDescent="0.45">
      <c r="B162" s="286" t="s">
        <v>405</v>
      </c>
      <c r="C162" s="287">
        <f>IFERROR(C152/(C36),0)</f>
        <v>0</v>
      </c>
      <c r="D162" s="34"/>
      <c r="E162"/>
      <c r="F162" s="67"/>
      <c r="G162" s="67"/>
      <c r="H162" s="67"/>
      <c r="I162" s="30"/>
      <c r="J162" s="153"/>
      <c r="K162" s="67"/>
      <c r="L162" s="67"/>
      <c r="M162" s="67"/>
    </row>
    <row r="163" spans="2:16" s="67" customFormat="1" ht="26.25" customHeight="1" thickBot="1" x14ac:dyDescent="0.5">
      <c r="B163" s="303" t="s">
        <v>380</v>
      </c>
      <c r="C163" s="349">
        <f>IFERROR(C150/(C41),0)</f>
        <v>0</v>
      </c>
      <c r="D163" s="34"/>
      <c r="E163" s="34"/>
      <c r="F163" s="34"/>
      <c r="G163" s="34"/>
      <c r="H163"/>
      <c r="I163"/>
      <c r="J163" s="80"/>
    </row>
    <row r="164" spans="2:16" s="67" customFormat="1" ht="26.25" customHeight="1" x14ac:dyDescent="0.45">
      <c r="B164" s="346"/>
      <c r="C164" s="347"/>
      <c r="D164" s="34"/>
      <c r="E164" s="34"/>
      <c r="F164" s="34"/>
      <c r="G164" s="34"/>
      <c r="H164"/>
      <c r="I164"/>
      <c r="J164" s="80"/>
    </row>
    <row r="165" spans="2:16" s="67" customFormat="1" ht="26.25" customHeight="1" x14ac:dyDescent="0.35">
      <c r="B165"/>
      <c r="C165"/>
      <c r="D165"/>
      <c r="E165"/>
      <c r="F165"/>
      <c r="G165"/>
      <c r="H165"/>
      <c r="I165"/>
      <c r="J165" s="80"/>
    </row>
    <row r="166" spans="2:16" s="67" customFormat="1" ht="26.25" customHeight="1" x14ac:dyDescent="0.35">
      <c r="B166"/>
      <c r="C166"/>
      <c r="D166"/>
      <c r="E166"/>
      <c r="F166"/>
      <c r="G166"/>
      <c r="H166"/>
      <c r="I166"/>
      <c r="J166" s="80"/>
    </row>
    <row r="167" spans="2:16" s="67" customFormat="1" ht="26.25" customHeight="1" x14ac:dyDescent="0.35">
      <c r="B167"/>
      <c r="C167"/>
      <c r="D167"/>
      <c r="E167"/>
      <c r="F167"/>
      <c r="G167"/>
      <c r="H167"/>
      <c r="I167"/>
      <c r="J167" s="80"/>
    </row>
    <row r="168" spans="2:16" s="67" customFormat="1" ht="26.25" customHeight="1" x14ac:dyDescent="0.35">
      <c r="B168"/>
      <c r="C168"/>
      <c r="D168"/>
      <c r="E168" s="666"/>
      <c r="F168" s="666"/>
      <c r="G168" s="666"/>
      <c r="H168" s="666"/>
      <c r="I168" s="666"/>
      <c r="J168" s="80"/>
    </row>
    <row r="169" spans="2:16" s="67" customFormat="1" ht="26.25" customHeight="1" x14ac:dyDescent="0.35">
      <c r="B169"/>
      <c r="C169"/>
      <c r="D169"/>
      <c r="E169" s="666"/>
      <c r="F169" s="666"/>
      <c r="G169" s="666"/>
      <c r="H169" s="666"/>
      <c r="I169" s="666"/>
      <c r="J169" s="80"/>
    </row>
    <row r="170" spans="2:16" s="67" customFormat="1" ht="26.25" customHeight="1" x14ac:dyDescent="0.35">
      <c r="B170"/>
      <c r="C170"/>
      <c r="D170"/>
      <c r="E170" s="666"/>
      <c r="F170" s="666"/>
      <c r="G170" s="666"/>
      <c r="H170" s="666"/>
      <c r="I170" s="666"/>
      <c r="J170" s="80"/>
    </row>
    <row r="171" spans="2:16" s="67" customFormat="1" ht="26.25" customHeight="1" x14ac:dyDescent="0.35">
      <c r="B171"/>
      <c r="C171"/>
      <c r="D171"/>
      <c r="E171" s="666"/>
      <c r="F171" s="666"/>
      <c r="G171" s="666"/>
      <c r="H171" s="666"/>
      <c r="I171" s="666"/>
      <c r="J171" s="80"/>
    </row>
    <row r="172" spans="2:16" s="67" customFormat="1" ht="26.25" customHeight="1" x14ac:dyDescent="0.45">
      <c r="B172"/>
      <c r="C172"/>
      <c r="D172"/>
      <c r="E172" s="666"/>
      <c r="F172" s="666"/>
      <c r="G172" s="666"/>
      <c r="H172" s="666"/>
      <c r="I172" s="666"/>
      <c r="J172" s="664"/>
      <c r="K172" s="664"/>
      <c r="L172" s="664"/>
      <c r="M172" s="664"/>
    </row>
    <row r="173" spans="2:16" s="67" customFormat="1" ht="26.25" customHeight="1" x14ac:dyDescent="0.45">
      <c r="B173"/>
      <c r="C173"/>
      <c r="D173"/>
      <c r="E173" s="730"/>
      <c r="F173" s="730"/>
      <c r="G173" s="730"/>
      <c r="H173" s="730"/>
      <c r="I173" s="730"/>
      <c r="J173" s="729"/>
      <c r="K173" s="729"/>
      <c r="L173" s="729"/>
      <c r="M173" s="729"/>
    </row>
    <row r="174" spans="2:16" s="67" customFormat="1" ht="26.25" customHeight="1" x14ac:dyDescent="0.45">
      <c r="B174"/>
      <c r="C174"/>
      <c r="D174"/>
      <c r="E174" s="730"/>
      <c r="F174" s="730"/>
      <c r="G174" s="730"/>
      <c r="H174" s="730"/>
      <c r="I174" s="730"/>
      <c r="J174" s="729"/>
      <c r="K174" s="729"/>
      <c r="L174" s="729"/>
      <c r="M174" s="729"/>
    </row>
    <row r="175" spans="2:16" s="67" customFormat="1" ht="26.25" customHeight="1" x14ac:dyDescent="0.45">
      <c r="B175"/>
      <c r="C175"/>
      <c r="D175"/>
      <c r="E175" s="730"/>
      <c r="F175" s="730"/>
      <c r="G175" s="730"/>
      <c r="H175" s="730"/>
      <c r="I175" s="730"/>
      <c r="J175" s="729"/>
      <c r="K175" s="729"/>
      <c r="L175" s="729"/>
      <c r="M175" s="729"/>
    </row>
    <row r="176" spans="2:16" s="67" customFormat="1" ht="26.25" customHeight="1" x14ac:dyDescent="0.45">
      <c r="B176"/>
      <c r="C176"/>
      <c r="D176" s="34"/>
      <c r="E176"/>
      <c r="I176" s="30"/>
      <c r="J176" s="664"/>
      <c r="K176" s="664"/>
      <c r="L176" s="664"/>
      <c r="M176" s="664"/>
      <c r="N176" s="664"/>
      <c r="O176" s="664"/>
      <c r="P176" s="143"/>
    </row>
    <row r="177" spans="2:17" s="67" customFormat="1" ht="26.25" customHeight="1" x14ac:dyDescent="0.45">
      <c r="B177"/>
      <c r="C177"/>
      <c r="D177" s="34"/>
      <c r="E177" s="34"/>
      <c r="F177" s="34"/>
      <c r="G177" s="34"/>
      <c r="H177"/>
      <c r="I177"/>
      <c r="J177" s="664"/>
      <c r="K177" s="664"/>
      <c r="L177" s="664"/>
      <c r="M177" s="664"/>
      <c r="N177" s="664"/>
      <c r="O177" s="664"/>
      <c r="P177" s="143"/>
    </row>
    <row r="178" spans="2:17" s="67" customFormat="1" ht="18.5" x14ac:dyDescent="0.45">
      <c r="B178" s="346"/>
      <c r="C178" s="347"/>
      <c r="D178" s="34"/>
      <c r="E178" s="34"/>
      <c r="F178" s="34"/>
      <c r="G178" s="34"/>
      <c r="H178"/>
      <c r="I178"/>
      <c r="J178" s="34"/>
      <c r="K178" s="34"/>
      <c r="L178" s="34"/>
      <c r="M178" s="34"/>
      <c r="N178" s="664"/>
      <c r="O178" s="664"/>
      <c r="P178" s="143"/>
    </row>
    <row r="179" spans="2:17" ht="15" customHeight="1" x14ac:dyDescent="0.35">
      <c r="N179" s="34"/>
      <c r="O179" s="34"/>
      <c r="P179" s="34"/>
      <c r="Q179" s="34"/>
    </row>
    <row r="184" spans="2:17" ht="22.5" customHeight="1" x14ac:dyDescent="0.35"/>
    <row r="191" spans="2:17" s="34" customFormat="1" x14ac:dyDescent="0.35">
      <c r="B191"/>
      <c r="C191"/>
      <c r="D191"/>
      <c r="E191"/>
      <c r="F191"/>
      <c r="G191"/>
      <c r="H191"/>
      <c r="I191"/>
      <c r="J191"/>
      <c r="K191"/>
      <c r="L191"/>
      <c r="M191"/>
      <c r="N191"/>
      <c r="O191"/>
      <c r="P191"/>
      <c r="Q191"/>
    </row>
    <row r="192" spans="2:17" s="34" customFormat="1" x14ac:dyDescent="0.35">
      <c r="B192"/>
      <c r="C192"/>
      <c r="D192"/>
      <c r="E192"/>
      <c r="F192"/>
      <c r="G192"/>
      <c r="H192"/>
      <c r="I192"/>
      <c r="J192"/>
      <c r="K192"/>
      <c r="L192"/>
      <c r="M192"/>
      <c r="N192"/>
      <c r="O192"/>
      <c r="P192"/>
      <c r="Q192"/>
    </row>
  </sheetData>
  <sheetProtection sheet="1" objects="1" scenarios="1" selectLockedCells="1"/>
  <mergeCells count="28">
    <mergeCell ref="B72:B73"/>
    <mergeCell ref="C72:D72"/>
    <mergeCell ref="E72:E73"/>
    <mergeCell ref="F72:F73"/>
    <mergeCell ref="B1:C1"/>
    <mergeCell ref="D1:I1"/>
    <mergeCell ref="B3:D3"/>
    <mergeCell ref="B4:C4"/>
    <mergeCell ref="F4:H4"/>
    <mergeCell ref="E33:G33"/>
    <mergeCell ref="B34:D34"/>
    <mergeCell ref="B35:D35"/>
    <mergeCell ref="F38:H38"/>
    <mergeCell ref="F39:H39"/>
    <mergeCell ref="B45:D45"/>
    <mergeCell ref="B48:B49"/>
    <mergeCell ref="F48:F49"/>
    <mergeCell ref="B61:B62"/>
    <mergeCell ref="C61:D61"/>
    <mergeCell ref="E61:E62"/>
    <mergeCell ref="F61:F62"/>
    <mergeCell ref="C48:D48"/>
    <mergeCell ref="E48:E49"/>
    <mergeCell ref="B74:C74"/>
    <mergeCell ref="C88:E88"/>
    <mergeCell ref="B94:D94"/>
    <mergeCell ref="B147:C147"/>
    <mergeCell ref="B149:C149"/>
  </mergeCells>
  <pageMargins left="0.25" right="0.25" top="0.75" bottom="0.75" header="0.3" footer="0.3"/>
  <pageSetup scale="4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Q192"/>
  <sheetViews>
    <sheetView zoomScale="90" zoomScaleNormal="90" workbookViewId="0">
      <pane ySplit="1" topLeftCell="A2" activePane="bottomLeft" state="frozen"/>
      <selection activeCell="H27" sqref="H27"/>
      <selection pane="bottomLeft" activeCell="B96" sqref="B96"/>
    </sheetView>
  </sheetViews>
  <sheetFormatPr defaultColWidth="8.81640625" defaultRowHeight="14.5" x14ac:dyDescent="0.35"/>
  <cols>
    <col min="1" max="1" width="5.1796875" customWidth="1"/>
    <col min="2" max="2" width="51.7265625" customWidth="1"/>
    <col min="3" max="3" width="16.1796875" customWidth="1"/>
    <col min="4" max="5" width="13.81640625" customWidth="1"/>
    <col min="6" max="6" width="11.453125" customWidth="1"/>
    <col min="7" max="7" width="12.81640625" customWidth="1"/>
    <col min="8" max="8" width="15.26953125" customWidth="1"/>
    <col min="9" max="9" width="10.7265625" customWidth="1"/>
    <col min="10" max="10" width="28" customWidth="1"/>
    <col min="11" max="11" width="11" customWidth="1"/>
    <col min="12" max="12" width="12" customWidth="1"/>
    <col min="14" max="14" width="12.453125" customWidth="1"/>
    <col min="15" max="15" width="14.1796875" customWidth="1"/>
    <col min="16" max="16" width="20.26953125" customWidth="1"/>
    <col min="17" max="17" width="15.81640625" customWidth="1"/>
  </cols>
  <sheetData>
    <row r="1" spans="1:13" ht="29" thickBot="1" x14ac:dyDescent="0.7">
      <c r="A1" s="703" t="s">
        <v>289</v>
      </c>
      <c r="B1" s="952" t="s">
        <v>34</v>
      </c>
      <c r="C1" s="953"/>
      <c r="D1" s="954" t="s">
        <v>118</v>
      </c>
      <c r="E1" s="954"/>
      <c r="F1" s="954"/>
      <c r="G1" s="954"/>
      <c r="H1" s="954"/>
      <c r="I1" s="955"/>
      <c r="J1" s="218"/>
      <c r="K1" s="224"/>
      <c r="L1" s="55"/>
      <c r="M1" s="55"/>
    </row>
    <row r="2" spans="1:13" s="55" customFormat="1" ht="12.75" customHeight="1" thickBot="1" x14ac:dyDescent="0.7">
      <c r="B2" s="221"/>
      <c r="C2" s="221"/>
      <c r="D2" s="222"/>
      <c r="E2" s="223"/>
      <c r="F2" s="223"/>
      <c r="G2" s="223"/>
      <c r="H2" s="223"/>
      <c r="I2" s="223"/>
      <c r="J2" s="66"/>
      <c r="K2"/>
      <c r="L2"/>
      <c r="M2"/>
    </row>
    <row r="3" spans="1:13" ht="26.5" thickBot="1" x14ac:dyDescent="0.65">
      <c r="B3" s="956" t="s">
        <v>285</v>
      </c>
      <c r="C3" s="957"/>
      <c r="D3" s="958"/>
    </row>
    <row r="4" spans="1:13" ht="19.5" customHeight="1" thickBot="1" x14ac:dyDescent="0.4">
      <c r="B4" s="959" t="s">
        <v>123</v>
      </c>
      <c r="C4" s="960"/>
      <c r="D4" s="561" t="s">
        <v>407</v>
      </c>
      <c r="E4" s="844"/>
      <c r="F4" s="949"/>
      <c r="G4" s="949"/>
      <c r="H4" s="949"/>
      <c r="I4" s="844"/>
      <c r="J4" s="55"/>
      <c r="K4" s="55"/>
      <c r="L4" s="55"/>
      <c r="M4" s="55"/>
    </row>
    <row r="5" spans="1:13" s="55" customFormat="1" ht="19" thickBot="1" x14ac:dyDescent="0.4">
      <c r="B5" s="130"/>
      <c r="C5" s="130"/>
      <c r="D5" s="131"/>
      <c r="E5" s="129"/>
      <c r="F5" s="129"/>
      <c r="G5" s="129"/>
      <c r="H5" s="129"/>
      <c r="I5" s="129"/>
      <c r="J5" s="244"/>
      <c r="K5" s="244"/>
      <c r="L5" s="244"/>
      <c r="M5" s="244"/>
    </row>
    <row r="6" spans="1:13" s="244" customFormat="1" ht="33" customHeight="1" x14ac:dyDescent="0.35">
      <c r="B6" s="245" t="s">
        <v>105</v>
      </c>
      <c r="C6" s="242" t="s">
        <v>69</v>
      </c>
      <c r="D6" s="242" t="s">
        <v>70</v>
      </c>
      <c r="E6" s="242" t="s">
        <v>71</v>
      </c>
      <c r="F6" s="242" t="s">
        <v>72</v>
      </c>
      <c r="G6" s="242" t="s">
        <v>121</v>
      </c>
      <c r="H6" s="243" t="s">
        <v>122</v>
      </c>
      <c r="J6" s="62"/>
      <c r="K6" s="62"/>
      <c r="L6" s="62"/>
      <c r="M6" s="62"/>
    </row>
    <row r="7" spans="1:13" s="62" customFormat="1" ht="15.5" x14ac:dyDescent="0.35">
      <c r="B7" s="341" t="s">
        <v>34</v>
      </c>
      <c r="C7" s="252">
        <v>0</v>
      </c>
      <c r="D7" s="252">
        <v>0</v>
      </c>
      <c r="E7" s="253">
        <f>C7*D7</f>
        <v>0</v>
      </c>
      <c r="F7" s="73">
        <v>0</v>
      </c>
      <c r="G7" s="254">
        <f>E7*F7</f>
        <v>0</v>
      </c>
      <c r="H7" s="116">
        <f>IFERROR(G7/H33,0)</f>
        <v>0</v>
      </c>
    </row>
    <row r="8" spans="1:13" s="62" customFormat="1" ht="15.5" x14ac:dyDescent="0.35">
      <c r="B8" s="79" t="s">
        <v>34</v>
      </c>
      <c r="C8" s="252">
        <v>0</v>
      </c>
      <c r="D8" s="252">
        <v>0</v>
      </c>
      <c r="E8" s="253">
        <f>C8*D8</f>
        <v>0</v>
      </c>
      <c r="F8" s="73">
        <v>0</v>
      </c>
      <c r="G8" s="254">
        <f>E8*F8</f>
        <v>0</v>
      </c>
      <c r="H8" s="116">
        <f>IFERROR(G8/H33,0)</f>
        <v>0</v>
      </c>
    </row>
    <row r="9" spans="1:13" s="62" customFormat="1" ht="15.5" x14ac:dyDescent="0.35">
      <c r="B9" s="79" t="s">
        <v>34</v>
      </c>
      <c r="C9" s="252">
        <v>0</v>
      </c>
      <c r="D9" s="252">
        <v>0</v>
      </c>
      <c r="E9" s="253">
        <f>C9*D9</f>
        <v>0</v>
      </c>
      <c r="F9" s="73">
        <v>0</v>
      </c>
      <c r="G9" s="254">
        <f>E9*F9</f>
        <v>0</v>
      </c>
      <c r="H9" s="116">
        <f>IFERROR(G9/H33,0)</f>
        <v>0</v>
      </c>
    </row>
    <row r="10" spans="1:13" s="62" customFormat="1" ht="15.5" x14ac:dyDescent="0.35">
      <c r="B10" s="79" t="s">
        <v>34</v>
      </c>
      <c r="C10" s="252">
        <v>0</v>
      </c>
      <c r="D10" s="252">
        <v>0</v>
      </c>
      <c r="E10" s="253">
        <f>C10*D10</f>
        <v>0</v>
      </c>
      <c r="F10" s="73">
        <v>0</v>
      </c>
      <c r="G10" s="254">
        <f>E10*F10</f>
        <v>0</v>
      </c>
      <c r="H10" s="116">
        <f>IFERROR(G10/H33,0)</f>
        <v>0</v>
      </c>
    </row>
    <row r="11" spans="1:13" s="62" customFormat="1" ht="16" thickBot="1" x14ac:dyDescent="0.4">
      <c r="B11" s="79" t="s">
        <v>34</v>
      </c>
      <c r="C11" s="252">
        <v>0</v>
      </c>
      <c r="D11" s="252">
        <v>0</v>
      </c>
      <c r="E11" s="253">
        <f>C11*D11</f>
        <v>0</v>
      </c>
      <c r="F11" s="73">
        <v>0</v>
      </c>
      <c r="G11" s="254">
        <f>E11*F11</f>
        <v>0</v>
      </c>
      <c r="H11" s="116">
        <f>IFERROR(G11/H33,0)</f>
        <v>0</v>
      </c>
    </row>
    <row r="12" spans="1:13" s="282" customFormat="1" ht="19" thickBot="1" x14ac:dyDescent="0.5">
      <c r="B12" s="136" t="s">
        <v>13</v>
      </c>
      <c r="C12" s="137"/>
      <c r="D12" s="138"/>
      <c r="E12" s="139">
        <f>SUM(E7:E11)</f>
        <v>0</v>
      </c>
      <c r="F12" s="140"/>
      <c r="G12" s="141">
        <f>SUM(G7:G11)</f>
        <v>0</v>
      </c>
      <c r="H12" s="142">
        <f>IFERROR(G12/H33,0)</f>
        <v>0</v>
      </c>
      <c r="I12" s="62"/>
      <c r="J12" s="784"/>
      <c r="K12" s="784"/>
      <c r="L12" s="784"/>
      <c r="M12" s="784"/>
    </row>
    <row r="13" spans="1:13" s="250" customFormat="1" ht="32.25" customHeight="1" x14ac:dyDescent="0.35">
      <c r="B13" s="251" t="s">
        <v>106</v>
      </c>
      <c r="C13" s="246" t="s">
        <v>69</v>
      </c>
      <c r="D13" s="246" t="s">
        <v>70</v>
      </c>
      <c r="E13" s="247" t="s">
        <v>71</v>
      </c>
      <c r="F13" s="248" t="s">
        <v>72</v>
      </c>
      <c r="G13" s="248" t="s">
        <v>121</v>
      </c>
      <c r="H13" s="249" t="s">
        <v>122</v>
      </c>
      <c r="J13" s="62"/>
      <c r="K13" s="62"/>
      <c r="L13" s="62"/>
      <c r="M13" s="62"/>
    </row>
    <row r="14" spans="1:13" s="62" customFormat="1" ht="15.5" x14ac:dyDescent="0.35">
      <c r="B14" s="341" t="s">
        <v>34</v>
      </c>
      <c r="C14" s="255">
        <v>0</v>
      </c>
      <c r="D14" s="255">
        <v>0</v>
      </c>
      <c r="E14" s="253">
        <f>C14*D14</f>
        <v>0</v>
      </c>
      <c r="F14" s="192">
        <v>0</v>
      </c>
      <c r="G14" s="254">
        <f>E14*F14</f>
        <v>0</v>
      </c>
      <c r="H14" s="116">
        <f>IFERROR(G14/H33,0)</f>
        <v>0</v>
      </c>
    </row>
    <row r="15" spans="1:13" s="62" customFormat="1" ht="15.5" x14ac:dyDescent="0.35">
      <c r="B15" s="79" t="s">
        <v>34</v>
      </c>
      <c r="C15" s="255">
        <v>0</v>
      </c>
      <c r="D15" s="255">
        <v>0</v>
      </c>
      <c r="E15" s="253">
        <f>C15*D15</f>
        <v>0</v>
      </c>
      <c r="F15" s="192">
        <v>0</v>
      </c>
      <c r="G15" s="254">
        <f>E15*F15</f>
        <v>0</v>
      </c>
      <c r="H15" s="116">
        <f>IFERROR(G15/H33,0)</f>
        <v>0</v>
      </c>
    </row>
    <row r="16" spans="1:13" s="62" customFormat="1" ht="15.5" x14ac:dyDescent="0.35">
      <c r="B16" s="79" t="s">
        <v>34</v>
      </c>
      <c r="C16" s="252">
        <v>0</v>
      </c>
      <c r="D16" s="252">
        <v>0</v>
      </c>
      <c r="E16" s="253">
        <f>C16*D16</f>
        <v>0</v>
      </c>
      <c r="F16" s="73">
        <v>0</v>
      </c>
      <c r="G16" s="254">
        <f>E16*F16</f>
        <v>0</v>
      </c>
      <c r="H16" s="116">
        <f>IFERROR(G16/H33,0)</f>
        <v>0</v>
      </c>
    </row>
    <row r="17" spans="2:13" s="62" customFormat="1" ht="15.5" x14ac:dyDescent="0.35">
      <c r="B17" s="201" t="s">
        <v>34</v>
      </c>
      <c r="C17" s="255">
        <v>0</v>
      </c>
      <c r="D17" s="255">
        <v>0</v>
      </c>
      <c r="E17" s="256">
        <f>C17*D17</f>
        <v>0</v>
      </c>
      <c r="F17" s="192">
        <v>0</v>
      </c>
      <c r="G17" s="257">
        <f>E17*F17</f>
        <v>0</v>
      </c>
      <c r="H17" s="117">
        <f>IFERROR(G17/H33,0)</f>
        <v>0</v>
      </c>
    </row>
    <row r="18" spans="2:13" s="62" customFormat="1" ht="16" thickBot="1" x14ac:dyDescent="0.4">
      <c r="B18" s="201" t="s">
        <v>34</v>
      </c>
      <c r="C18" s="255">
        <v>0</v>
      </c>
      <c r="D18" s="255">
        <v>0</v>
      </c>
      <c r="E18" s="256">
        <f>C18*D18</f>
        <v>0</v>
      </c>
      <c r="F18" s="192">
        <v>0</v>
      </c>
      <c r="G18" s="257">
        <f>E18*F18</f>
        <v>0</v>
      </c>
      <c r="H18" s="117">
        <f>IFERROR(G18/H33,0)</f>
        <v>0</v>
      </c>
    </row>
    <row r="19" spans="2:13" s="282" customFormat="1" ht="19" thickBot="1" x14ac:dyDescent="0.5">
      <c r="B19" s="136" t="s">
        <v>13</v>
      </c>
      <c r="C19" s="137"/>
      <c r="D19" s="138"/>
      <c r="E19" s="139">
        <f>SUM(E14:E18)</f>
        <v>0</v>
      </c>
      <c r="F19" s="140"/>
      <c r="G19" s="141">
        <f>SUM(G14:G18)</f>
        <v>0</v>
      </c>
      <c r="H19" s="142">
        <f>IFERROR(G19/H33,0)</f>
        <v>0</v>
      </c>
      <c r="I19" s="62"/>
      <c r="J19" s="784"/>
      <c r="K19" s="784"/>
      <c r="L19" s="784"/>
      <c r="M19" s="784"/>
    </row>
    <row r="20" spans="2:13" s="250" customFormat="1" ht="33" customHeight="1" x14ac:dyDescent="0.35">
      <c r="B20" s="251" t="s">
        <v>107</v>
      </c>
      <c r="C20" s="246" t="s">
        <v>69</v>
      </c>
      <c r="D20" s="246" t="s">
        <v>70</v>
      </c>
      <c r="E20" s="247" t="s">
        <v>71</v>
      </c>
      <c r="F20" s="248" t="s">
        <v>72</v>
      </c>
      <c r="G20" s="248" t="s">
        <v>121</v>
      </c>
      <c r="H20" s="249" t="s">
        <v>122</v>
      </c>
      <c r="J20" s="62"/>
      <c r="K20" s="62"/>
      <c r="L20" s="62"/>
      <c r="M20" s="62"/>
    </row>
    <row r="21" spans="2:13" s="62" customFormat="1" ht="15.5" x14ac:dyDescent="0.35">
      <c r="B21" s="79" t="s">
        <v>34</v>
      </c>
      <c r="C21" s="252">
        <v>0</v>
      </c>
      <c r="D21" s="252">
        <v>0</v>
      </c>
      <c r="E21" s="253">
        <f>C21*D21</f>
        <v>0</v>
      </c>
      <c r="F21" s="73">
        <v>0</v>
      </c>
      <c r="G21" s="254">
        <f>E21*F21</f>
        <v>0</v>
      </c>
      <c r="H21" s="116">
        <f>IFERROR(G21/H33,0)</f>
        <v>0</v>
      </c>
    </row>
    <row r="22" spans="2:13" s="62" customFormat="1" ht="16" thickBot="1" x14ac:dyDescent="0.4">
      <c r="B22" s="201" t="s">
        <v>34</v>
      </c>
      <c r="C22" s="255">
        <v>0</v>
      </c>
      <c r="D22" s="255">
        <v>0</v>
      </c>
      <c r="E22" s="256">
        <f>C22*D22</f>
        <v>0</v>
      </c>
      <c r="F22" s="192">
        <v>0</v>
      </c>
      <c r="G22" s="257">
        <f>E22*F22</f>
        <v>0</v>
      </c>
      <c r="H22" s="117">
        <f>IFERROR(G22/H33,0)</f>
        <v>0</v>
      </c>
    </row>
    <row r="23" spans="2:13" s="282" customFormat="1" ht="19" thickBot="1" x14ac:dyDescent="0.5">
      <c r="B23" s="136" t="s">
        <v>13</v>
      </c>
      <c r="C23" s="137"/>
      <c r="D23" s="138"/>
      <c r="E23" s="139">
        <f>SUM(E21:E22)</f>
        <v>0</v>
      </c>
      <c r="F23" s="140"/>
      <c r="G23" s="141">
        <f>SUM(G21:G22)</f>
        <v>0</v>
      </c>
      <c r="H23" s="142">
        <f>IFERROR(G23/H33,0)</f>
        <v>0</v>
      </c>
      <c r="I23" s="62"/>
    </row>
    <row r="24" spans="2:13" s="62" customFormat="1" ht="32.25" customHeight="1" x14ac:dyDescent="0.35">
      <c r="B24" s="251" t="s">
        <v>43</v>
      </c>
      <c r="C24" s="246" t="s">
        <v>69</v>
      </c>
      <c r="D24" s="246" t="s">
        <v>70</v>
      </c>
      <c r="E24" s="247" t="s">
        <v>71</v>
      </c>
      <c r="F24" s="248" t="s">
        <v>72</v>
      </c>
      <c r="G24" s="248" t="s">
        <v>121</v>
      </c>
      <c r="H24" s="249" t="s">
        <v>122</v>
      </c>
    </row>
    <row r="25" spans="2:13" s="62" customFormat="1" ht="15.5" x14ac:dyDescent="0.35">
      <c r="B25" s="341" t="s">
        <v>34</v>
      </c>
      <c r="C25" s="252">
        <v>0</v>
      </c>
      <c r="D25" s="252">
        <v>0</v>
      </c>
      <c r="E25" s="253">
        <f>C25*D25</f>
        <v>0</v>
      </c>
      <c r="F25" s="73">
        <v>0</v>
      </c>
      <c r="G25" s="254">
        <f>E25*F25</f>
        <v>0</v>
      </c>
      <c r="H25" s="116">
        <f>IFERROR(G25/H33,0)</f>
        <v>0</v>
      </c>
    </row>
    <row r="26" spans="2:13" s="62" customFormat="1" ht="16" thickBot="1" x14ac:dyDescent="0.4">
      <c r="B26" s="201" t="s">
        <v>34</v>
      </c>
      <c r="C26" s="255">
        <v>0</v>
      </c>
      <c r="D26" s="255">
        <v>0</v>
      </c>
      <c r="E26" s="256">
        <f>C26*D26</f>
        <v>0</v>
      </c>
      <c r="F26" s="192">
        <v>0</v>
      </c>
      <c r="G26" s="257">
        <f>E26*F26</f>
        <v>0</v>
      </c>
      <c r="H26" s="117">
        <f>IFERROR(G26/H33,0)</f>
        <v>0</v>
      </c>
    </row>
    <row r="27" spans="2:13" s="282" customFormat="1" ht="19" thickBot="1" x14ac:dyDescent="0.5">
      <c r="B27" s="136" t="s">
        <v>13</v>
      </c>
      <c r="C27" s="137"/>
      <c r="D27" s="138"/>
      <c r="E27" s="139">
        <f>SUM(E25:E26)</f>
        <v>0</v>
      </c>
      <c r="F27" s="140"/>
      <c r="G27" s="141">
        <f>SUM(G25:G26)</f>
        <v>0</v>
      </c>
      <c r="H27" s="142">
        <f>IFERROR(G27/H33,0)</f>
        <v>0</v>
      </c>
      <c r="I27" s="62"/>
      <c r="J27" s="784"/>
      <c r="K27" s="784"/>
      <c r="L27" s="784"/>
      <c r="M27" s="784"/>
    </row>
    <row r="28" spans="2:13" s="250" customFormat="1" ht="30" customHeight="1" x14ac:dyDescent="0.35">
      <c r="B28" s="251" t="s">
        <v>108</v>
      </c>
      <c r="C28" s="246" t="s">
        <v>69</v>
      </c>
      <c r="D28" s="246" t="s">
        <v>70</v>
      </c>
      <c r="E28" s="247" t="s">
        <v>71</v>
      </c>
      <c r="F28" s="248" t="s">
        <v>72</v>
      </c>
      <c r="G28" s="248" t="s">
        <v>121</v>
      </c>
      <c r="H28" s="249" t="s">
        <v>122</v>
      </c>
      <c r="J28" s="62"/>
      <c r="K28" s="62"/>
      <c r="L28" s="62"/>
      <c r="M28" s="62"/>
    </row>
    <row r="29" spans="2:13" s="62" customFormat="1" ht="15.5" x14ac:dyDescent="0.35">
      <c r="B29" s="79" t="s">
        <v>34</v>
      </c>
      <c r="C29" s="252">
        <v>0</v>
      </c>
      <c r="D29" s="252">
        <v>0</v>
      </c>
      <c r="E29" s="253">
        <f>C29*D29</f>
        <v>0</v>
      </c>
      <c r="F29" s="73">
        <v>0</v>
      </c>
      <c r="G29" s="254">
        <f>E29*F29</f>
        <v>0</v>
      </c>
      <c r="H29" s="116">
        <f>IFERROR(G29/H33,0)</f>
        <v>0</v>
      </c>
    </row>
    <row r="30" spans="2:13" s="62" customFormat="1" ht="16" thickBot="1" x14ac:dyDescent="0.4">
      <c r="B30" s="201" t="s">
        <v>34</v>
      </c>
      <c r="C30" s="255">
        <v>0</v>
      </c>
      <c r="D30" s="255">
        <v>0</v>
      </c>
      <c r="E30" s="256">
        <f>C30*D30</f>
        <v>0</v>
      </c>
      <c r="F30" s="192">
        <v>0</v>
      </c>
      <c r="G30" s="257">
        <f>E30*F30</f>
        <v>0</v>
      </c>
      <c r="H30" s="117">
        <f>IFERROR(G30/H33,0)</f>
        <v>0</v>
      </c>
    </row>
    <row r="31" spans="2:13" s="282" customFormat="1" ht="19" thickBot="1" x14ac:dyDescent="0.5">
      <c r="B31" s="136" t="s">
        <v>13</v>
      </c>
      <c r="C31" s="137"/>
      <c r="D31" s="138"/>
      <c r="E31" s="139">
        <f>SUM(E29:E30)</f>
        <v>0</v>
      </c>
      <c r="F31" s="138"/>
      <c r="G31" s="141">
        <f>SUM(G29:G30)</f>
        <v>0</v>
      </c>
      <c r="H31" s="142">
        <f>IFERROR(G31/H33,0)</f>
        <v>0</v>
      </c>
      <c r="I31" s="62"/>
      <c r="J31" s="225"/>
      <c r="K31" s="225"/>
      <c r="L31" s="225"/>
      <c r="M31" s="225"/>
    </row>
    <row r="32" spans="2:13" s="225" customFormat="1" ht="25.5" customHeight="1" x14ac:dyDescent="0.35">
      <c r="G32" s="846" t="s">
        <v>114</v>
      </c>
      <c r="H32" s="258">
        <f>SUM(E12,E19,E23,E27,E31)</f>
        <v>0</v>
      </c>
      <c r="I32" s="237" t="str">
        <f>D4</f>
        <v>lbs, cu</v>
      </c>
    </row>
    <row r="33" spans="2:15" s="225" customFormat="1" ht="20.25" customHeight="1" thickBot="1" x14ac:dyDescent="0.4">
      <c r="B33" s="259"/>
      <c r="C33" s="259"/>
      <c r="D33" s="259"/>
      <c r="E33" s="944" t="s">
        <v>109</v>
      </c>
      <c r="F33" s="944"/>
      <c r="G33" s="944"/>
      <c r="H33" s="260">
        <f>SUM(G12,G19,G23,G27,G31)</f>
        <v>0</v>
      </c>
      <c r="I33" s="237"/>
      <c r="J33" s="237"/>
    </row>
    <row r="34" spans="2:15" s="225" customFormat="1" ht="24" thickBot="1" x14ac:dyDescent="0.6">
      <c r="B34" s="945" t="s">
        <v>282</v>
      </c>
      <c r="C34" s="946"/>
      <c r="D34" s="947"/>
      <c r="J34" s="124"/>
      <c r="K34" s="124"/>
      <c r="L34" s="124"/>
      <c r="M34" s="124"/>
    </row>
    <row r="35" spans="2:15" s="62" customFormat="1" ht="19" thickBot="1" x14ac:dyDescent="0.5">
      <c r="B35" s="904" t="s">
        <v>33</v>
      </c>
      <c r="C35" s="905"/>
      <c r="D35" s="906"/>
      <c r="E35"/>
      <c r="F35"/>
      <c r="G35"/>
      <c r="H35"/>
      <c r="I35"/>
      <c r="N35" s="124"/>
      <c r="O35" s="124"/>
    </row>
    <row r="36" spans="2:15" s="62" customFormat="1" ht="18.5" x14ac:dyDescent="0.45">
      <c r="B36" s="811" t="s">
        <v>364</v>
      </c>
      <c r="C36" s="45">
        <v>0</v>
      </c>
      <c r="D36" s="46" t="s">
        <v>365</v>
      </c>
      <c r="E36"/>
      <c r="F36" s="220"/>
      <c r="G36" s="220"/>
      <c r="H36" s="60"/>
      <c r="I36"/>
      <c r="K36" s="63"/>
    </row>
    <row r="37" spans="2:15" s="62" customFormat="1" ht="18.5" x14ac:dyDescent="0.45">
      <c r="B37" s="811" t="s">
        <v>351</v>
      </c>
      <c r="C37" s="14">
        <v>0</v>
      </c>
      <c r="D37" s="812" t="str">
        <f>'Project Your Income'!$D$6</f>
        <v>lbs, cu, ea</v>
      </c>
      <c r="E37"/>
      <c r="F37" s="220"/>
      <c r="G37" s="220"/>
      <c r="H37" s="60"/>
      <c r="I37"/>
    </row>
    <row r="38" spans="2:15" s="62" customFormat="1" ht="18.5" x14ac:dyDescent="0.45">
      <c r="B38" s="811" t="s">
        <v>352</v>
      </c>
      <c r="C38" s="815">
        <f>C36*C37</f>
        <v>0</v>
      </c>
      <c r="D38" s="813" t="str">
        <f>$D$37</f>
        <v>lbs, cu, ea</v>
      </c>
      <c r="E38"/>
      <c r="F38" s="948"/>
      <c r="G38" s="948"/>
      <c r="H38" s="948"/>
    </row>
    <row r="39" spans="2:15" s="62" customFormat="1" ht="18.5" x14ac:dyDescent="0.45">
      <c r="B39" s="811" t="s">
        <v>353</v>
      </c>
      <c r="C39" s="816">
        <f>H32</f>
        <v>0</v>
      </c>
      <c r="D39" s="813" t="str">
        <f t="shared" ref="D39:D40" si="0">$D$37</f>
        <v>lbs, cu, ea</v>
      </c>
      <c r="E39"/>
      <c r="F39" s="949"/>
      <c r="G39" s="949"/>
      <c r="H39" s="949"/>
    </row>
    <row r="40" spans="2:15" s="62" customFormat="1" ht="18.5" x14ac:dyDescent="0.45">
      <c r="B40" s="811" t="s">
        <v>354</v>
      </c>
      <c r="C40" s="43">
        <f>C38-C39</f>
        <v>0</v>
      </c>
      <c r="D40" s="813" t="str">
        <f t="shared" si="0"/>
        <v>lbs, cu, ea</v>
      </c>
      <c r="E40"/>
      <c r="F40" s="60"/>
      <c r="G40" s="60"/>
      <c r="H40" s="60"/>
      <c r="I40"/>
    </row>
    <row r="41" spans="2:15" s="62" customFormat="1" ht="18.5" x14ac:dyDescent="0.45">
      <c r="B41" s="811" t="s">
        <v>355</v>
      </c>
      <c r="C41" s="814">
        <v>0</v>
      </c>
      <c r="D41" s="47" t="s">
        <v>6</v>
      </c>
      <c r="E41"/>
      <c r="F41"/>
      <c r="G41"/>
      <c r="H41"/>
      <c r="I41"/>
    </row>
    <row r="42" spans="2:15" s="62" customFormat="1" ht="18.5" x14ac:dyDescent="0.45">
      <c r="B42" s="811" t="s">
        <v>356</v>
      </c>
      <c r="C42" s="853">
        <f>'Describe Your Farm'!C26</f>
        <v>0</v>
      </c>
      <c r="D42" s="47" t="s">
        <v>6</v>
      </c>
      <c r="E42"/>
      <c r="F42"/>
      <c r="G42"/>
      <c r="H42"/>
      <c r="I42"/>
    </row>
    <row r="43" spans="2:15" s="62" customFormat="1" ht="19" thickBot="1" x14ac:dyDescent="0.5">
      <c r="B43" s="48"/>
      <c r="C43" s="48"/>
      <c r="D43" s="48"/>
      <c r="E43"/>
      <c r="F43"/>
      <c r="G43"/>
      <c r="H43"/>
      <c r="I43"/>
    </row>
    <row r="44" spans="2:15" s="62" customFormat="1" ht="15" thickBot="1" x14ac:dyDescent="0.4">
      <c r="B44" s="64"/>
      <c r="C44" s="104"/>
      <c r="D44" s="65"/>
      <c r="E44"/>
      <c r="F44"/>
      <c r="G44"/>
      <c r="J44"/>
      <c r="K44"/>
      <c r="L44"/>
      <c r="M44"/>
    </row>
    <row r="45" spans="2:15" ht="26.5" thickBot="1" x14ac:dyDescent="0.65">
      <c r="B45" s="866" t="s">
        <v>21</v>
      </c>
      <c r="C45" s="961"/>
      <c r="D45" s="867"/>
      <c r="H45" s="29"/>
      <c r="J45" s="227"/>
      <c r="K45" s="227"/>
      <c r="L45" s="60"/>
      <c r="M45" s="60"/>
    </row>
    <row r="46" spans="2:15" s="60" customFormat="1" ht="15.5" x14ac:dyDescent="0.35">
      <c r="B46" s="580" t="s">
        <v>401</v>
      </c>
      <c r="C46" s="854">
        <f>C36</f>
        <v>0</v>
      </c>
      <c r="D46" s="229"/>
      <c r="E46"/>
      <c r="F46"/>
      <c r="G46" s="226"/>
      <c r="H46" s="152"/>
      <c r="I46" s="152"/>
      <c r="J46" s="123"/>
      <c r="K46" s="123"/>
      <c r="L46"/>
      <c r="M46"/>
    </row>
    <row r="47" spans="2:15" ht="15.5" x14ac:dyDescent="0.35">
      <c r="B47" s="580" t="s">
        <v>402</v>
      </c>
      <c r="C47" s="630">
        <f>C41</f>
        <v>0</v>
      </c>
      <c r="D47" s="229"/>
      <c r="E47" s="229"/>
      <c r="F47" s="229"/>
      <c r="G47" s="68"/>
      <c r="H47" s="68"/>
      <c r="I47" s="68"/>
      <c r="J47" s="228"/>
      <c r="K47" s="228"/>
      <c r="L47" s="228"/>
      <c r="M47" s="228"/>
    </row>
    <row r="48" spans="2:15" s="228" customFormat="1" ht="15.5" x14ac:dyDescent="0.35">
      <c r="B48" s="909" t="s">
        <v>39</v>
      </c>
      <c r="C48" s="911" t="s">
        <v>368</v>
      </c>
      <c r="D48" s="911"/>
      <c r="E48" s="912" t="s">
        <v>2</v>
      </c>
      <c r="F48" s="914" t="s">
        <v>367</v>
      </c>
      <c r="G48" s="67"/>
      <c r="H48" s="67"/>
      <c r="I48" s="67"/>
    </row>
    <row r="49" spans="2:13" s="228" customFormat="1" ht="15.5" x14ac:dyDescent="0.35">
      <c r="B49" s="909"/>
      <c r="C49" s="845" t="s">
        <v>100</v>
      </c>
      <c r="D49" s="596" t="s">
        <v>101</v>
      </c>
      <c r="E49" s="912"/>
      <c r="F49" s="915"/>
      <c r="G49" s="67"/>
      <c r="H49" s="67"/>
      <c r="I49" s="67"/>
      <c r="J49" s="123"/>
      <c r="K49" s="123"/>
      <c r="L49" s="62"/>
      <c r="M49" s="62"/>
    </row>
    <row r="50" spans="2:13" s="62" customFormat="1" ht="15.75" customHeight="1" x14ac:dyDescent="0.35">
      <c r="B50" s="607" t="s">
        <v>32</v>
      </c>
      <c r="C50" s="81">
        <v>0</v>
      </c>
      <c r="D50" s="809">
        <v>0</v>
      </c>
      <c r="E50" s="598" t="s">
        <v>255</v>
      </c>
      <c r="F50" s="608"/>
      <c r="G50" s="67"/>
      <c r="H50" s="67"/>
      <c r="I50" s="67"/>
      <c r="J50" s="123"/>
      <c r="K50" s="123"/>
    </row>
    <row r="51" spans="2:13" s="62" customFormat="1" ht="15.5" x14ac:dyDescent="0.35">
      <c r="B51" s="609" t="s">
        <v>132</v>
      </c>
      <c r="C51" s="71">
        <v>0</v>
      </c>
      <c r="D51" s="71">
        <v>0</v>
      </c>
      <c r="E51" s="597" t="s">
        <v>255</v>
      </c>
      <c r="F51" s="608"/>
      <c r="G51" s="67"/>
      <c r="H51" s="67"/>
      <c r="I51" s="67"/>
      <c r="J51" s="123"/>
      <c r="K51" s="123"/>
      <c r="L51"/>
      <c r="M51"/>
    </row>
    <row r="52" spans="2:13" ht="15.5" x14ac:dyDescent="0.35">
      <c r="B52" s="609" t="s">
        <v>133</v>
      </c>
      <c r="C52" s="71">
        <v>0</v>
      </c>
      <c r="D52" s="71">
        <v>0</v>
      </c>
      <c r="E52" s="597" t="s">
        <v>255</v>
      </c>
      <c r="F52" s="608"/>
      <c r="G52" s="67"/>
      <c r="H52" s="67"/>
      <c r="I52" s="67"/>
      <c r="J52" s="123"/>
      <c r="K52" s="123"/>
    </row>
    <row r="53" spans="2:13" ht="15.5" x14ac:dyDescent="0.35">
      <c r="B53" s="490" t="s">
        <v>357</v>
      </c>
      <c r="C53" s="71">
        <v>0</v>
      </c>
      <c r="D53" s="71">
        <v>0</v>
      </c>
      <c r="E53" s="597" t="s">
        <v>255</v>
      </c>
      <c r="F53" s="608"/>
      <c r="G53" s="67"/>
      <c r="H53" s="67"/>
      <c r="I53" s="67"/>
      <c r="J53" s="123"/>
      <c r="K53" s="123"/>
    </row>
    <row r="54" spans="2:13" ht="15.5" x14ac:dyDescent="0.35">
      <c r="B54" s="490" t="s">
        <v>358</v>
      </c>
      <c r="C54" s="71">
        <v>0</v>
      </c>
      <c r="D54" s="71">
        <v>0</v>
      </c>
      <c r="E54" s="597" t="s">
        <v>255</v>
      </c>
      <c r="F54" s="608"/>
      <c r="G54" s="67"/>
      <c r="H54" s="67"/>
      <c r="I54" s="67"/>
      <c r="J54" s="68"/>
      <c r="K54" s="68"/>
      <c r="L54" s="67"/>
      <c r="M54" s="67"/>
    </row>
    <row r="55" spans="2:13" s="67" customFormat="1" ht="15.5" x14ac:dyDescent="0.35">
      <c r="B55" s="490" t="s">
        <v>359</v>
      </c>
      <c r="C55" s="71">
        <v>0</v>
      </c>
      <c r="D55" s="71">
        <v>0</v>
      </c>
      <c r="E55" s="597" t="s">
        <v>255</v>
      </c>
      <c r="F55" s="608"/>
      <c r="J55" s="68"/>
      <c r="K55" s="68"/>
    </row>
    <row r="56" spans="2:13" s="67" customFormat="1" ht="15.5" x14ac:dyDescent="0.35">
      <c r="B56" s="611" t="s">
        <v>360</v>
      </c>
      <c r="C56" s="84">
        <v>0</v>
      </c>
      <c r="D56" s="84">
        <v>0</v>
      </c>
      <c r="E56" s="597" t="s">
        <v>255</v>
      </c>
      <c r="F56" s="608"/>
      <c r="J56" s="68"/>
      <c r="K56" s="68"/>
    </row>
    <row r="57" spans="2:13" s="67" customFormat="1" ht="15.5" x14ac:dyDescent="0.35">
      <c r="B57" s="772" t="s">
        <v>324</v>
      </c>
      <c r="C57" s="84">
        <v>0</v>
      </c>
      <c r="D57" s="84">
        <v>0</v>
      </c>
      <c r="E57" s="597" t="s">
        <v>255</v>
      </c>
      <c r="F57" s="608"/>
      <c r="J57" s="68"/>
      <c r="K57" s="68"/>
    </row>
    <row r="58" spans="2:13" s="67" customFormat="1" ht="15.5" x14ac:dyDescent="0.35">
      <c r="B58" s="817" t="s">
        <v>75</v>
      </c>
      <c r="C58" s="71">
        <v>0</v>
      </c>
      <c r="D58" s="71">
        <v>0</v>
      </c>
      <c r="E58" s="597" t="s">
        <v>255</v>
      </c>
      <c r="F58" s="608"/>
      <c r="J58" s="68"/>
      <c r="K58" s="68"/>
    </row>
    <row r="59" spans="2:13" s="67" customFormat="1" ht="15.75" customHeight="1" x14ac:dyDescent="0.35">
      <c r="B59" s="490" t="s">
        <v>181</v>
      </c>
      <c r="C59" s="71">
        <v>0</v>
      </c>
      <c r="D59" s="71">
        <v>0</v>
      </c>
      <c r="E59" s="597" t="s">
        <v>255</v>
      </c>
      <c r="F59" s="608"/>
      <c r="J59" s="68"/>
    </row>
    <row r="60" spans="2:13" s="67" customFormat="1" ht="15.5" x14ac:dyDescent="0.35">
      <c r="B60" s="610" t="s">
        <v>36</v>
      </c>
      <c r="C60" s="231">
        <f>SUM(C50:C59)/60</f>
        <v>0</v>
      </c>
      <c r="D60" s="231">
        <f>SUM(D50:D59)/60</f>
        <v>0</v>
      </c>
      <c r="E60" s="603" t="s">
        <v>256</v>
      </c>
      <c r="F60" s="612">
        <f>(C60*E89)+(D60*E90)</f>
        <v>0</v>
      </c>
      <c r="J60" s="68"/>
    </row>
    <row r="61" spans="2:13" s="67" customFormat="1" ht="15.5" x14ac:dyDescent="0.35">
      <c r="B61" s="909" t="s">
        <v>38</v>
      </c>
      <c r="C61" s="911" t="s">
        <v>368</v>
      </c>
      <c r="D61" s="911"/>
      <c r="E61" s="913" t="s">
        <v>2</v>
      </c>
      <c r="F61" s="914" t="s">
        <v>367</v>
      </c>
      <c r="G61" s="225"/>
      <c r="H61" s="225"/>
      <c r="I61" s="225"/>
    </row>
    <row r="62" spans="2:13" s="67" customFormat="1" ht="15.5" x14ac:dyDescent="0.35">
      <c r="B62" s="909"/>
      <c r="C62" s="219" t="s">
        <v>100</v>
      </c>
      <c r="D62" s="232" t="s">
        <v>101</v>
      </c>
      <c r="E62" s="923"/>
      <c r="F62" s="915"/>
      <c r="G62" s="225"/>
      <c r="H62" s="225"/>
      <c r="I62" s="225"/>
    </row>
    <row r="63" spans="2:13" s="67" customFormat="1" ht="15.5" x14ac:dyDescent="0.35">
      <c r="B63" s="613" t="s">
        <v>362</v>
      </c>
      <c r="C63" s="81">
        <v>0</v>
      </c>
      <c r="D63" s="809">
        <v>0</v>
      </c>
      <c r="E63" s="598" t="s">
        <v>256</v>
      </c>
      <c r="F63" s="614"/>
    </row>
    <row r="64" spans="2:13" s="67" customFormat="1" ht="15.5" x14ac:dyDescent="0.35">
      <c r="B64" s="615" t="s">
        <v>22</v>
      </c>
      <c r="C64" s="71">
        <v>0</v>
      </c>
      <c r="D64" s="71">
        <v>0</v>
      </c>
      <c r="E64" s="597" t="s">
        <v>256</v>
      </c>
      <c r="F64" s="614"/>
    </row>
    <row r="65" spans="2:13" s="67" customFormat="1" ht="15.5" x14ac:dyDescent="0.35">
      <c r="B65" s="615" t="s">
        <v>23</v>
      </c>
      <c r="C65" s="71">
        <v>0</v>
      </c>
      <c r="D65" s="71">
        <v>0</v>
      </c>
      <c r="E65" s="597" t="s">
        <v>256</v>
      </c>
      <c r="F65" s="614"/>
    </row>
    <row r="66" spans="2:13" s="67" customFormat="1" ht="15.5" x14ac:dyDescent="0.35">
      <c r="B66" s="615" t="s">
        <v>63</v>
      </c>
      <c r="C66" s="71">
        <v>0</v>
      </c>
      <c r="D66" s="71">
        <v>0</v>
      </c>
      <c r="E66" s="597" t="s">
        <v>256</v>
      </c>
      <c r="F66" s="614"/>
    </row>
    <row r="67" spans="2:13" s="67" customFormat="1" ht="15.5" x14ac:dyDescent="0.35">
      <c r="B67" s="615" t="s">
        <v>361</v>
      </c>
      <c r="C67" s="71">
        <v>0</v>
      </c>
      <c r="D67" s="71">
        <v>0</v>
      </c>
      <c r="E67" s="597" t="s">
        <v>256</v>
      </c>
      <c r="F67" s="614"/>
    </row>
    <row r="68" spans="2:13" s="67" customFormat="1" ht="15.5" x14ac:dyDescent="0.35">
      <c r="B68" s="615" t="s">
        <v>363</v>
      </c>
      <c r="C68" s="71">
        <v>0</v>
      </c>
      <c r="D68" s="71">
        <v>0</v>
      </c>
      <c r="E68" s="597" t="s">
        <v>256</v>
      </c>
      <c r="F68" s="614"/>
    </row>
    <row r="69" spans="2:13" s="67" customFormat="1" ht="15.5" x14ac:dyDescent="0.35">
      <c r="B69" s="773" t="s">
        <v>28</v>
      </c>
      <c r="C69" s="71">
        <v>0</v>
      </c>
      <c r="D69" s="71">
        <v>0</v>
      </c>
      <c r="E69" s="597" t="s">
        <v>256</v>
      </c>
      <c r="F69" s="614"/>
    </row>
    <row r="70" spans="2:13" s="67" customFormat="1" ht="15.5" x14ac:dyDescent="0.35">
      <c r="B70" s="490" t="s">
        <v>181</v>
      </c>
      <c r="C70" s="71">
        <v>0</v>
      </c>
      <c r="D70" s="71">
        <v>0</v>
      </c>
      <c r="E70" s="597" t="s">
        <v>256</v>
      </c>
      <c r="F70" s="608"/>
    </row>
    <row r="71" spans="2:13" s="67" customFormat="1" ht="15.5" x14ac:dyDescent="0.35">
      <c r="B71" s="616" t="s">
        <v>103</v>
      </c>
      <c r="C71" s="604">
        <f>SUM(C63:C70)</f>
        <v>0</v>
      </c>
      <c r="D71" s="605">
        <f>SUM(D63:D70)</f>
        <v>0</v>
      </c>
      <c r="E71" s="606" t="s">
        <v>256</v>
      </c>
      <c r="F71" s="617">
        <f>(C71*E89)+(D71*E90)</f>
        <v>0</v>
      </c>
      <c r="G71" s="121"/>
      <c r="J71" s="225"/>
      <c r="K71" s="225"/>
      <c r="L71" s="225"/>
      <c r="M71" s="225"/>
    </row>
    <row r="72" spans="2:13" s="225" customFormat="1" ht="15.75" customHeight="1" x14ac:dyDescent="0.35">
      <c r="B72" s="909" t="s">
        <v>37</v>
      </c>
      <c r="C72" s="911" t="s">
        <v>368</v>
      </c>
      <c r="D72" s="911"/>
      <c r="E72" s="912" t="s">
        <v>2</v>
      </c>
      <c r="F72" s="914" t="s">
        <v>367</v>
      </c>
      <c r="G72" s="67"/>
      <c r="H72" s="67"/>
      <c r="I72" s="67"/>
    </row>
    <row r="73" spans="2:13" s="225" customFormat="1" ht="15.5" x14ac:dyDescent="0.35">
      <c r="B73" s="910"/>
      <c r="C73" s="631" t="s">
        <v>100</v>
      </c>
      <c r="D73" s="230" t="s">
        <v>101</v>
      </c>
      <c r="E73" s="913"/>
      <c r="F73" s="915"/>
      <c r="G73" s="67"/>
      <c r="H73" s="67"/>
      <c r="I73" s="67"/>
      <c r="J73" s="67"/>
      <c r="K73" s="67"/>
      <c r="L73" s="67"/>
      <c r="M73" s="67"/>
    </row>
    <row r="74" spans="2:13" s="67" customFormat="1" ht="15.5" x14ac:dyDescent="0.35">
      <c r="B74" s="917" t="str">
        <f>"Remember: Estimated Total Crop Yield per tree is "&amp;C37&amp;" "&amp;D39</f>
        <v>Remember: Estimated Total Crop Yield per tree is 0 lbs, cu, ea</v>
      </c>
      <c r="C74" s="918"/>
      <c r="D74" s="632"/>
      <c r="E74" s="633"/>
      <c r="F74" s="634"/>
    </row>
    <row r="75" spans="2:13" s="67" customFormat="1" ht="15.5" x14ac:dyDescent="0.35">
      <c r="B75" s="613" t="s">
        <v>24</v>
      </c>
      <c r="C75" s="70">
        <v>0</v>
      </c>
      <c r="D75" s="70">
        <v>0</v>
      </c>
      <c r="E75" s="599" t="s">
        <v>256</v>
      </c>
      <c r="F75" s="614"/>
    </row>
    <row r="76" spans="2:13" s="67" customFormat="1" ht="15.5" x14ac:dyDescent="0.35">
      <c r="B76" s="618" t="s">
        <v>25</v>
      </c>
      <c r="C76" s="71">
        <v>0</v>
      </c>
      <c r="D76" s="71">
        <v>0</v>
      </c>
      <c r="E76" s="601" t="s">
        <v>256</v>
      </c>
      <c r="F76" s="619"/>
    </row>
    <row r="77" spans="2:13" s="67" customFormat="1" ht="15.5" x14ac:dyDescent="0.35">
      <c r="B77" s="620" t="s">
        <v>27</v>
      </c>
      <c r="C77" s="71">
        <v>0</v>
      </c>
      <c r="D77" s="71">
        <v>0</v>
      </c>
      <c r="E77" s="601" t="s">
        <v>256</v>
      </c>
      <c r="F77" s="619"/>
    </row>
    <row r="78" spans="2:13" s="67" customFormat="1" ht="15.5" x14ac:dyDescent="0.35">
      <c r="B78" s="615" t="s">
        <v>325</v>
      </c>
      <c r="C78" s="85">
        <v>0</v>
      </c>
      <c r="D78" s="85">
        <v>0</v>
      </c>
      <c r="E78" s="600" t="s">
        <v>256</v>
      </c>
      <c r="F78" s="621"/>
    </row>
    <row r="79" spans="2:13" s="67" customFormat="1" ht="15.5" x14ac:dyDescent="0.35">
      <c r="B79" s="773" t="s">
        <v>26</v>
      </c>
      <c r="C79" s="85">
        <v>0</v>
      </c>
      <c r="D79" s="85">
        <v>0</v>
      </c>
      <c r="E79" s="600" t="s">
        <v>256</v>
      </c>
      <c r="F79" s="621"/>
    </row>
    <row r="80" spans="2:13" s="67" customFormat="1" ht="15.5" x14ac:dyDescent="0.35">
      <c r="B80" s="490" t="s">
        <v>181</v>
      </c>
      <c r="C80" s="71">
        <v>0</v>
      </c>
      <c r="D80" s="71">
        <v>0</v>
      </c>
      <c r="E80" s="597" t="s">
        <v>256</v>
      </c>
      <c r="F80" s="608"/>
    </row>
    <row r="81" spans="2:13" s="67" customFormat="1" ht="15.5" x14ac:dyDescent="0.35">
      <c r="B81" s="622" t="s">
        <v>104</v>
      </c>
      <c r="C81" s="233">
        <f>SUM(C75:C80)</f>
        <v>0</v>
      </c>
      <c r="D81" s="234">
        <f>SUM(D75:D80)</f>
        <v>0</v>
      </c>
      <c r="E81" s="602" t="s">
        <v>256</v>
      </c>
      <c r="F81" s="623">
        <f>(C81*E89)+(D81*E90)</f>
        <v>0</v>
      </c>
      <c r="G81" s="122"/>
    </row>
    <row r="82" spans="2:13" s="67" customFormat="1" ht="15.5" x14ac:dyDescent="0.35">
      <c r="B82" s="624"/>
      <c r="C82" s="635" t="s">
        <v>100</v>
      </c>
      <c r="D82" s="635" t="s">
        <v>101</v>
      </c>
      <c r="E82" s="235"/>
      <c r="F82" s="625"/>
      <c r="G82" s="282"/>
      <c r="H82" s="282"/>
      <c r="I82" s="282"/>
    </row>
    <row r="83" spans="2:13" s="67" customFormat="1" ht="15.75" customHeight="1" x14ac:dyDescent="0.35">
      <c r="B83" s="626" t="s">
        <v>391</v>
      </c>
      <c r="C83" s="488">
        <f>SUM(C60,C71,C81)</f>
        <v>0</v>
      </c>
      <c r="D83" s="488">
        <f>SUM(D60,D71,D81)</f>
        <v>0</v>
      </c>
      <c r="E83" s="599" t="s">
        <v>256</v>
      </c>
      <c r="F83" s="627"/>
    </row>
    <row r="84" spans="2:13" s="67" customFormat="1" ht="15.5" x14ac:dyDescent="0.35">
      <c r="B84" s="645" t="s">
        <v>120</v>
      </c>
      <c r="C84" s="646">
        <f>C83*C47</f>
        <v>0</v>
      </c>
      <c r="D84" s="646">
        <f>D83*F86</f>
        <v>0</v>
      </c>
      <c r="E84" s="600" t="s">
        <v>256</v>
      </c>
      <c r="F84" s="628"/>
      <c r="H84" s="489"/>
      <c r="I84" s="153"/>
    </row>
    <row r="85" spans="2:13" s="67" customFormat="1" ht="18.5" x14ac:dyDescent="0.45">
      <c r="B85" s="30"/>
      <c r="C85" s="30"/>
      <c r="D85" s="553"/>
      <c r="E85" s="580" t="s">
        <v>404</v>
      </c>
      <c r="F85" s="214">
        <f>F60+F71+F81</f>
        <v>0</v>
      </c>
      <c r="G85" s="68"/>
      <c r="H85" s="489"/>
      <c r="I85" s="153"/>
    </row>
    <row r="86" spans="2:13" s="67" customFormat="1" ht="18.5" x14ac:dyDescent="0.45">
      <c r="B86" s="30"/>
      <c r="C86" s="30"/>
      <c r="D86" s="553"/>
      <c r="E86" s="580" t="s">
        <v>403</v>
      </c>
      <c r="F86" s="766">
        <f>C36</f>
        <v>0</v>
      </c>
      <c r="G86" s="68"/>
    </row>
    <row r="87" spans="2:13" s="67" customFormat="1" ht="18.5" x14ac:dyDescent="0.45">
      <c r="B87" s="30"/>
      <c r="C87" s="30"/>
      <c r="D87" s="553"/>
      <c r="E87" s="580" t="s">
        <v>257</v>
      </c>
      <c r="F87" s="214">
        <f>F85*F86</f>
        <v>0</v>
      </c>
      <c r="G87" s="68"/>
    </row>
    <row r="88" spans="2:13" s="67" customFormat="1" ht="18.5" x14ac:dyDescent="0.45">
      <c r="B88" s="30"/>
      <c r="C88" s="908" t="s">
        <v>258</v>
      </c>
      <c r="D88" s="908"/>
      <c r="E88" s="908"/>
      <c r="F88" s="554"/>
      <c r="G88" s="68"/>
    </row>
    <row r="89" spans="2:13" s="67" customFormat="1" ht="15.5" x14ac:dyDescent="0.35">
      <c r="B89" s="552"/>
      <c r="C89" s="636"/>
      <c r="D89" s="637" t="s">
        <v>222</v>
      </c>
      <c r="E89" s="638">
        <f>' Labor Overheads'!C23</f>
        <v>0</v>
      </c>
      <c r="F89" s="554"/>
      <c r="G89" s="68"/>
    </row>
    <row r="90" spans="2:13" s="67" customFormat="1" ht="18.5" x14ac:dyDescent="0.45">
      <c r="B90" s="552"/>
      <c r="C90" s="639"/>
      <c r="D90" s="580" t="s">
        <v>227</v>
      </c>
      <c r="E90" s="640">
        <f>' Labor Overheads'!$C$12</f>
        <v>0</v>
      </c>
      <c r="F90" s="30"/>
      <c r="G90" s="68"/>
    </row>
    <row r="91" spans="2:13" s="67" customFormat="1" ht="18.5" x14ac:dyDescent="0.45">
      <c r="B91" s="552"/>
      <c r="C91" s="639"/>
      <c r="D91" s="489" t="s">
        <v>260</v>
      </c>
      <c r="E91" s="641">
        <f>D84*E90</f>
        <v>0</v>
      </c>
      <c r="F91" s="30"/>
      <c r="G91" s="68"/>
    </row>
    <row r="92" spans="2:13" s="67" customFormat="1" ht="18.5" x14ac:dyDescent="0.45">
      <c r="B92" s="552"/>
      <c r="C92" s="642"/>
      <c r="D92" s="643" t="s">
        <v>259</v>
      </c>
      <c r="E92" s="644">
        <f>C84*E89</f>
        <v>0</v>
      </c>
      <c r="F92" s="30"/>
      <c r="G92" s="68"/>
      <c r="J92" s="282"/>
      <c r="K92" s="282"/>
      <c r="L92" s="282"/>
      <c r="M92" s="282"/>
    </row>
    <row r="93" spans="2:13" s="282" customFormat="1" ht="16" thickBot="1" x14ac:dyDescent="0.4">
      <c r="B93" s="68"/>
      <c r="C93" s="68"/>
      <c r="D93" s="68"/>
      <c r="E93" s="69"/>
      <c r="F93" s="214"/>
      <c r="G93" s="68"/>
      <c r="H93" s="67"/>
      <c r="I93" s="67"/>
      <c r="J93" s="67"/>
      <c r="K93" s="67"/>
      <c r="L93" s="67"/>
      <c r="M93" s="67"/>
    </row>
    <row r="94" spans="2:13" s="67" customFormat="1" ht="26.5" thickBot="1" x14ac:dyDescent="0.65">
      <c r="B94" s="866" t="s">
        <v>29</v>
      </c>
      <c r="C94" s="961"/>
      <c r="D94" s="867"/>
      <c r="E94"/>
    </row>
    <row r="95" spans="2:13" s="67" customFormat="1" ht="18.75" customHeight="1" x14ac:dyDescent="0.35">
      <c r="B95" s="241" t="s">
        <v>65</v>
      </c>
      <c r="C95" s="672" t="s">
        <v>371</v>
      </c>
      <c r="D95" s="673" t="s">
        <v>2</v>
      </c>
      <c r="E95" s="688" t="s">
        <v>3</v>
      </c>
      <c r="F95" s="671" t="s">
        <v>18</v>
      </c>
      <c r="G95"/>
      <c r="H95"/>
      <c r="I95" s="62"/>
    </row>
    <row r="96" spans="2:13" s="67" customFormat="1" ht="15.5" x14ac:dyDescent="0.35">
      <c r="B96" s="75" t="s">
        <v>34</v>
      </c>
      <c r="C96" s="76">
        <v>0</v>
      </c>
      <c r="D96" s="77" t="s">
        <v>68</v>
      </c>
      <c r="E96" s="78">
        <v>0</v>
      </c>
      <c r="F96" s="74">
        <f>C96*E96</f>
        <v>0</v>
      </c>
      <c r="G96"/>
      <c r="H96"/>
      <c r="I96"/>
      <c r="J96" s="261"/>
      <c r="K96" s="261"/>
      <c r="L96" s="261"/>
      <c r="M96" s="261"/>
    </row>
    <row r="97" spans="2:16" s="67" customFormat="1" ht="15.5" x14ac:dyDescent="0.35">
      <c r="B97" s="194" t="s">
        <v>34</v>
      </c>
      <c r="C97" s="85">
        <v>0</v>
      </c>
      <c r="D97" s="195" t="s">
        <v>68</v>
      </c>
      <c r="E97" s="196">
        <v>0</v>
      </c>
      <c r="F97" s="190">
        <f>C97*E97</f>
        <v>0</v>
      </c>
      <c r="G97"/>
      <c r="H97"/>
      <c r="I97"/>
      <c r="J97" s="261"/>
      <c r="K97" s="261"/>
      <c r="L97" s="261"/>
      <c r="M97" s="261"/>
      <c r="N97" s="261"/>
      <c r="O97" s="261"/>
      <c r="P97" s="261"/>
    </row>
    <row r="98" spans="2:16" s="67" customFormat="1" ht="16" thickBot="1" x14ac:dyDescent="0.4">
      <c r="B98" s="197"/>
      <c r="C98" s="198"/>
      <c r="D98" s="199"/>
      <c r="E98" s="198"/>
      <c r="F98" s="200">
        <f>SUM(F96:F97)</f>
        <v>0</v>
      </c>
      <c r="G98"/>
      <c r="H98"/>
      <c r="I98"/>
      <c r="J98" s="261"/>
      <c r="K98" s="261"/>
      <c r="L98" s="261"/>
      <c r="M98" s="261"/>
      <c r="N98" s="261"/>
      <c r="O98" s="261"/>
      <c r="P98" s="261"/>
    </row>
    <row r="99" spans="2:16" s="67" customFormat="1" ht="15.5" x14ac:dyDescent="0.35">
      <c r="B99" s="240" t="s">
        <v>64</v>
      </c>
      <c r="C99" s="672" t="s">
        <v>371</v>
      </c>
      <c r="D99" s="679" t="s">
        <v>2</v>
      </c>
      <c r="E99" s="678" t="s">
        <v>3</v>
      </c>
      <c r="F99" s="671" t="s">
        <v>18</v>
      </c>
      <c r="G99"/>
      <c r="H99"/>
      <c r="J99" s="261"/>
      <c r="K99" s="261"/>
      <c r="L99" s="261"/>
      <c r="M99" s="261"/>
      <c r="N99" s="261"/>
      <c r="O99" s="261"/>
      <c r="P99" s="261"/>
    </row>
    <row r="100" spans="2:16" s="67" customFormat="1" ht="15.5" x14ac:dyDescent="0.35">
      <c r="B100" s="87" t="s">
        <v>7</v>
      </c>
      <c r="C100" s="71">
        <v>0</v>
      </c>
      <c r="D100" s="342" t="s">
        <v>304</v>
      </c>
      <c r="E100" s="73">
        <v>0</v>
      </c>
      <c r="F100" s="74">
        <f t="shared" ref="F100:F108" si="1">C100*E100</f>
        <v>0</v>
      </c>
      <c r="G100"/>
      <c r="H100"/>
      <c r="J100" s="261"/>
      <c r="K100" s="261"/>
      <c r="L100" s="261"/>
      <c r="M100" s="261"/>
      <c r="N100" s="261"/>
      <c r="O100" s="261"/>
      <c r="P100" s="261"/>
    </row>
    <row r="101" spans="2:16" s="67" customFormat="1" ht="15.5" x14ac:dyDescent="0.35">
      <c r="B101" s="562" t="s">
        <v>223</v>
      </c>
      <c r="C101" s="71">
        <v>0</v>
      </c>
      <c r="D101" s="82" t="s">
        <v>9</v>
      </c>
      <c r="E101" s="73">
        <v>0</v>
      </c>
      <c r="F101" s="74">
        <f t="shared" si="1"/>
        <v>0</v>
      </c>
      <c r="G101"/>
      <c r="H101"/>
      <c r="J101" s="261"/>
      <c r="K101" s="261"/>
      <c r="L101" s="261"/>
      <c r="M101" s="261"/>
      <c r="N101" s="261"/>
      <c r="O101" s="261"/>
      <c r="P101" s="261"/>
    </row>
    <row r="102" spans="2:16" s="67" customFormat="1" ht="15.5" x14ac:dyDescent="0.35">
      <c r="B102" s="87" t="s">
        <v>94</v>
      </c>
      <c r="C102" s="71">
        <v>0</v>
      </c>
      <c r="D102" s="82" t="s">
        <v>5</v>
      </c>
      <c r="E102" s="73">
        <v>0</v>
      </c>
      <c r="F102" s="74">
        <f t="shared" si="1"/>
        <v>0</v>
      </c>
      <c r="G102"/>
      <c r="H102"/>
      <c r="J102" s="261"/>
      <c r="K102" s="261"/>
      <c r="L102" s="261"/>
      <c r="M102" s="261"/>
      <c r="N102" s="261"/>
      <c r="O102" s="261"/>
      <c r="P102" s="261"/>
    </row>
    <row r="103" spans="2:16" s="67" customFormat="1" ht="15.5" x14ac:dyDescent="0.35">
      <c r="B103" s="87" t="s">
        <v>95</v>
      </c>
      <c r="C103" s="71">
        <v>0</v>
      </c>
      <c r="D103" s="82" t="s">
        <v>5</v>
      </c>
      <c r="E103" s="73">
        <v>0</v>
      </c>
      <c r="F103" s="74">
        <f t="shared" si="1"/>
        <v>0</v>
      </c>
      <c r="G103"/>
      <c r="H103"/>
      <c r="J103" s="261"/>
      <c r="K103" s="261"/>
      <c r="L103" s="261"/>
      <c r="M103" s="261"/>
      <c r="N103" s="261"/>
      <c r="O103" s="261"/>
      <c r="P103" s="261"/>
    </row>
    <row r="104" spans="2:16" s="67" customFormat="1" ht="15.5" x14ac:dyDescent="0.35">
      <c r="B104" s="87" t="s">
        <v>96</v>
      </c>
      <c r="C104" s="71">
        <v>0</v>
      </c>
      <c r="D104" s="82" t="s">
        <v>8</v>
      </c>
      <c r="E104" s="73">
        <v>0</v>
      </c>
      <c r="F104" s="74">
        <f t="shared" si="1"/>
        <v>0</v>
      </c>
      <c r="G104"/>
      <c r="H104"/>
      <c r="N104" s="261"/>
      <c r="O104" s="261"/>
      <c r="P104" s="261"/>
    </row>
    <row r="105" spans="2:16" s="67" customFormat="1" ht="15.5" x14ac:dyDescent="0.35">
      <c r="B105" s="87" t="s">
        <v>12</v>
      </c>
      <c r="C105" s="71">
        <v>0</v>
      </c>
      <c r="D105" s="82" t="s">
        <v>8</v>
      </c>
      <c r="E105" s="73">
        <v>0</v>
      </c>
      <c r="F105" s="74">
        <f t="shared" si="1"/>
        <v>0</v>
      </c>
      <c r="G105"/>
      <c r="H105"/>
    </row>
    <row r="106" spans="2:16" s="67" customFormat="1" ht="15.5" x14ac:dyDescent="0.35">
      <c r="B106" s="87" t="s">
        <v>10</v>
      </c>
      <c r="C106" s="71">
        <v>0</v>
      </c>
      <c r="D106" s="82" t="s">
        <v>11</v>
      </c>
      <c r="E106" s="73">
        <v>0</v>
      </c>
      <c r="F106" s="83">
        <f t="shared" si="1"/>
        <v>0</v>
      </c>
      <c r="G106"/>
      <c r="H106"/>
    </row>
    <row r="107" spans="2:16" s="67" customFormat="1" ht="15.5" x14ac:dyDescent="0.35">
      <c r="B107" s="79" t="s">
        <v>35</v>
      </c>
      <c r="C107" s="71">
        <v>0</v>
      </c>
      <c r="D107" s="82" t="s">
        <v>9</v>
      </c>
      <c r="E107" s="73">
        <v>0</v>
      </c>
      <c r="F107" s="83">
        <f t="shared" si="1"/>
        <v>0</v>
      </c>
      <c r="G107"/>
      <c r="H107"/>
    </row>
    <row r="108" spans="2:16" s="67" customFormat="1" ht="15.75" customHeight="1" x14ac:dyDescent="0.35">
      <c r="B108" s="79" t="s">
        <v>35</v>
      </c>
      <c r="C108" s="71">
        <v>0</v>
      </c>
      <c r="D108" s="82" t="s">
        <v>9</v>
      </c>
      <c r="E108" s="73">
        <v>0</v>
      </c>
      <c r="F108" s="83">
        <f t="shared" si="1"/>
        <v>0</v>
      </c>
      <c r="G108"/>
      <c r="H108"/>
    </row>
    <row r="109" spans="2:16" s="67" customFormat="1" ht="18.75" customHeight="1" thickBot="1" x14ac:dyDescent="0.4">
      <c r="B109" s="204"/>
      <c r="C109" s="202"/>
      <c r="D109" s="202"/>
      <c r="E109" s="202"/>
      <c r="F109" s="203">
        <f>SUM(F100:F108)</f>
        <v>0</v>
      </c>
      <c r="G109"/>
      <c r="H109"/>
    </row>
    <row r="110" spans="2:16" s="67" customFormat="1" ht="15.5" x14ac:dyDescent="0.35">
      <c r="B110" s="240" t="s">
        <v>66</v>
      </c>
      <c r="C110" s="672" t="s">
        <v>371</v>
      </c>
      <c r="D110" s="679" t="s">
        <v>2</v>
      </c>
      <c r="E110" s="678" t="s">
        <v>3</v>
      </c>
      <c r="F110" s="671" t="s">
        <v>18</v>
      </c>
      <c r="G110"/>
      <c r="H110"/>
      <c r="J110" s="261"/>
      <c r="K110" s="261"/>
      <c r="L110" s="261"/>
      <c r="M110" s="261"/>
    </row>
    <row r="111" spans="2:16" s="67" customFormat="1" ht="18.5" x14ac:dyDescent="0.45">
      <c r="B111" s="32" t="s">
        <v>375</v>
      </c>
      <c r="C111" s="71">
        <v>0</v>
      </c>
      <c r="D111" s="72" t="s">
        <v>67</v>
      </c>
      <c r="E111" s="73">
        <v>0</v>
      </c>
      <c r="F111" s="74">
        <f>C111*E111</f>
        <v>0</v>
      </c>
      <c r="G111"/>
      <c r="H111"/>
      <c r="J111" s="261"/>
      <c r="K111" s="261"/>
      <c r="L111" s="261"/>
      <c r="M111" s="261"/>
      <c r="N111" s="261"/>
      <c r="O111" s="261"/>
      <c r="P111" s="261"/>
    </row>
    <row r="112" spans="2:16" s="67" customFormat="1" ht="18.5" x14ac:dyDescent="0.45">
      <c r="B112" s="32" t="s">
        <v>376</v>
      </c>
      <c r="C112" s="71">
        <v>0</v>
      </c>
      <c r="D112" s="72" t="s">
        <v>67</v>
      </c>
      <c r="E112" s="73">
        <v>0</v>
      </c>
      <c r="F112" s="74">
        <f>C112*E112</f>
        <v>0</v>
      </c>
      <c r="G112"/>
      <c r="H112"/>
      <c r="J112" s="261"/>
      <c r="K112" s="261"/>
      <c r="L112" s="261"/>
      <c r="M112" s="261"/>
      <c r="N112" s="261"/>
      <c r="O112" s="261"/>
      <c r="P112" s="261"/>
    </row>
    <row r="113" spans="2:17" s="67" customFormat="1" ht="18.5" x14ac:dyDescent="0.45">
      <c r="B113" s="32" t="s">
        <v>377</v>
      </c>
      <c r="C113" s="71">
        <v>0</v>
      </c>
      <c r="D113" s="72" t="s">
        <v>9</v>
      </c>
      <c r="E113" s="73">
        <v>0</v>
      </c>
      <c r="F113" s="74">
        <f>C113*E113</f>
        <v>0</v>
      </c>
      <c r="G113"/>
      <c r="H113"/>
      <c r="J113" s="261"/>
      <c r="K113" s="261"/>
      <c r="L113" s="261"/>
      <c r="M113" s="261"/>
      <c r="N113" s="261"/>
      <c r="O113" s="261"/>
      <c r="P113" s="261"/>
    </row>
    <row r="114" spans="2:17" s="67" customFormat="1" ht="15.5" x14ac:dyDescent="0.35">
      <c r="B114" s="79" t="s">
        <v>35</v>
      </c>
      <c r="C114" s="71">
        <v>0</v>
      </c>
      <c r="D114" s="342" t="s">
        <v>147</v>
      </c>
      <c r="E114" s="73">
        <v>0</v>
      </c>
      <c r="F114" s="74">
        <f>C114*E114</f>
        <v>0</v>
      </c>
      <c r="G114"/>
      <c r="H114"/>
      <c r="J114" s="261"/>
      <c r="K114" s="261"/>
      <c r="L114" s="261"/>
      <c r="M114" s="261"/>
      <c r="N114" s="261"/>
      <c r="O114" s="262"/>
      <c r="P114" s="263"/>
      <c r="Q114" s="62"/>
    </row>
    <row r="115" spans="2:17" s="67" customFormat="1" ht="15.5" x14ac:dyDescent="0.35">
      <c r="B115" s="201" t="s">
        <v>35</v>
      </c>
      <c r="C115" s="84">
        <v>0</v>
      </c>
      <c r="D115" s="191" t="s">
        <v>4</v>
      </c>
      <c r="E115" s="192">
        <v>0</v>
      </c>
      <c r="F115" s="190">
        <f>C115*E115</f>
        <v>0</v>
      </c>
      <c r="G115"/>
      <c r="H115"/>
      <c r="J115" s="266"/>
      <c r="K115" s="266"/>
      <c r="L115" s="266"/>
      <c r="M115" s="266"/>
      <c r="N115" s="261"/>
      <c r="O115" s="264"/>
      <c r="P115" s="265"/>
      <c r="Q115"/>
    </row>
    <row r="116" spans="2:17" s="67" customFormat="1" ht="15.5" x14ac:dyDescent="0.35">
      <c r="B116" s="204"/>
      <c r="C116" s="202"/>
      <c r="D116" s="202"/>
      <c r="E116" s="202"/>
      <c r="F116" s="200">
        <f>SUM(F111:F115)</f>
        <v>0</v>
      </c>
      <c r="G116"/>
      <c r="H116"/>
      <c r="J116" s="267"/>
      <c r="K116" s="268"/>
      <c r="L116" s="268"/>
      <c r="M116" s="269"/>
      <c r="N116" s="266"/>
      <c r="O116" s="266"/>
      <c r="P116" s="266"/>
      <c r="Q116"/>
    </row>
    <row r="117" spans="2:17" s="67" customFormat="1" ht="15.75" customHeight="1" x14ac:dyDescent="0.45">
      <c r="B117" s="178"/>
      <c r="C117" s="808"/>
      <c r="D117" s="679"/>
      <c r="E117" s="678"/>
      <c r="F117" s="834" t="s">
        <v>18</v>
      </c>
      <c r="G117"/>
      <c r="H117"/>
      <c r="J117" s="272"/>
      <c r="K117" s="273"/>
      <c r="L117" s="272"/>
      <c r="M117" s="274"/>
      <c r="N117" s="270"/>
      <c r="O117" s="271"/>
      <c r="P117" s="270"/>
    </row>
    <row r="118" spans="2:17" s="67" customFormat="1" ht="19" thickBot="1" x14ac:dyDescent="0.5">
      <c r="B118" s="822" t="s">
        <v>13</v>
      </c>
      <c r="C118" s="693"/>
      <c r="D118" s="693"/>
      <c r="E118" s="693"/>
      <c r="F118" s="832">
        <f>F116+F109+F97</f>
        <v>0</v>
      </c>
      <c r="G118"/>
      <c r="H118"/>
      <c r="J118" s="272"/>
      <c r="K118" s="273"/>
      <c r="L118" s="272"/>
      <c r="M118" s="274"/>
      <c r="N118" s="274"/>
      <c r="O118" s="275"/>
      <c r="P118" s="274"/>
    </row>
    <row r="119" spans="2:17" s="67" customFormat="1" ht="24" thickBot="1" x14ac:dyDescent="0.6">
      <c r="B119" s="209" t="s">
        <v>129</v>
      </c>
      <c r="C119" s="211" t="str">
        <f>"Remember: Estimated Crop Yield Per Tree Is "&amp;C37&amp;" "&amp;D39</f>
        <v>Remember: Estimated Crop Yield Per Tree Is 0 lbs, cu, ea</v>
      </c>
      <c r="D119" s="210"/>
      <c r="E119" s="210"/>
      <c r="F119" s="210"/>
      <c r="G119"/>
      <c r="H119"/>
      <c r="J119" s="272"/>
      <c r="K119" s="273"/>
      <c r="L119" s="272"/>
      <c r="M119" s="274"/>
      <c r="N119" s="274"/>
      <c r="O119" s="275"/>
      <c r="P119" s="274"/>
    </row>
    <row r="120" spans="2:17" s="67" customFormat="1" ht="15.5" x14ac:dyDescent="0.35">
      <c r="B120" s="239" t="s">
        <v>125</v>
      </c>
      <c r="C120" s="672" t="s">
        <v>371</v>
      </c>
      <c r="D120" s="679" t="s">
        <v>2</v>
      </c>
      <c r="E120" s="678" t="s">
        <v>3</v>
      </c>
      <c r="F120" s="671" t="s">
        <v>18</v>
      </c>
      <c r="G120"/>
      <c r="H120"/>
      <c r="J120" s="272"/>
      <c r="K120" s="665"/>
      <c r="L120" s="665"/>
      <c r="M120" s="665"/>
      <c r="N120" s="274"/>
      <c r="O120" s="275"/>
      <c r="P120" s="274"/>
    </row>
    <row r="121" spans="2:17" s="67" customFormat="1" ht="15.5" x14ac:dyDescent="0.35">
      <c r="B121" s="193" t="s">
        <v>110</v>
      </c>
      <c r="C121" s="71">
        <v>0</v>
      </c>
      <c r="D121" s="72" t="s">
        <v>98</v>
      </c>
      <c r="E121" s="73">
        <v>0</v>
      </c>
      <c r="F121" s="74">
        <f>C121*E121</f>
        <v>0</v>
      </c>
      <c r="G121"/>
      <c r="H121"/>
      <c r="J121" s="267"/>
      <c r="K121" s="268"/>
      <c r="L121" s="268"/>
      <c r="M121" s="269"/>
      <c r="N121" s="665"/>
      <c r="O121" s="665"/>
      <c r="P121" s="236"/>
    </row>
    <row r="122" spans="2:17" s="67" customFormat="1" ht="15.5" x14ac:dyDescent="0.35">
      <c r="B122" s="79" t="s">
        <v>34</v>
      </c>
      <c r="C122" s="71">
        <v>0</v>
      </c>
      <c r="D122" s="72"/>
      <c r="E122" s="73">
        <v>0</v>
      </c>
      <c r="F122" s="74">
        <f>C122*E122</f>
        <v>0</v>
      </c>
      <c r="G122"/>
      <c r="H122"/>
      <c r="J122" s="272"/>
      <c r="K122" s="273"/>
      <c r="L122" s="272"/>
      <c r="M122" s="274"/>
      <c r="N122" s="270"/>
      <c r="O122" s="271"/>
      <c r="P122" s="270"/>
    </row>
    <row r="123" spans="2:17" s="67" customFormat="1" ht="15.5" x14ac:dyDescent="0.35">
      <c r="B123" s="201" t="s">
        <v>34</v>
      </c>
      <c r="C123" s="84">
        <v>0</v>
      </c>
      <c r="D123" s="191"/>
      <c r="E123" s="192">
        <v>0</v>
      </c>
      <c r="F123" s="190">
        <f>C123*E123</f>
        <v>0</v>
      </c>
      <c r="G123"/>
      <c r="H123"/>
      <c r="J123" s="272"/>
      <c r="K123" s="273"/>
      <c r="L123" s="272"/>
      <c r="M123" s="274"/>
      <c r="N123" s="274"/>
      <c r="O123" s="275"/>
      <c r="P123" s="274"/>
    </row>
    <row r="124" spans="2:17" ht="16" thickBot="1" x14ac:dyDescent="0.4">
      <c r="B124" s="204"/>
      <c r="C124" s="205"/>
      <c r="D124" s="205"/>
      <c r="E124" s="205"/>
      <c r="F124" s="213">
        <f>SUM(F121:F123)</f>
        <v>0</v>
      </c>
      <c r="I124" s="67"/>
      <c r="J124" s="272"/>
      <c r="K124" s="273"/>
      <c r="L124" s="272"/>
      <c r="M124" s="274"/>
      <c r="N124" s="274"/>
      <c r="O124" s="275"/>
      <c r="P124" s="274"/>
      <c r="Q124" s="67"/>
    </row>
    <row r="125" spans="2:17" ht="15.5" x14ac:dyDescent="0.35">
      <c r="B125" s="238" t="s">
        <v>126</v>
      </c>
      <c r="C125" s="672" t="s">
        <v>371</v>
      </c>
      <c r="D125" s="679" t="s">
        <v>2</v>
      </c>
      <c r="E125" s="678" t="s">
        <v>3</v>
      </c>
      <c r="F125" s="671" t="s">
        <v>18</v>
      </c>
      <c r="I125" s="67"/>
      <c r="J125" s="665"/>
      <c r="K125" s="665"/>
      <c r="L125" s="665"/>
      <c r="M125" s="665"/>
      <c r="N125" s="274"/>
      <c r="O125" s="275"/>
      <c r="P125" s="274"/>
      <c r="Q125" s="67"/>
    </row>
    <row r="126" spans="2:17" ht="15.5" x14ac:dyDescent="0.35">
      <c r="B126" s="193" t="s">
        <v>110</v>
      </c>
      <c r="C126" s="71">
        <v>0</v>
      </c>
      <c r="D126" s="72" t="s">
        <v>98</v>
      </c>
      <c r="E126" s="73">
        <v>0</v>
      </c>
      <c r="F126" s="74">
        <f>C126*E126</f>
        <v>0</v>
      </c>
      <c r="I126" s="67"/>
      <c r="J126" s="267"/>
      <c r="K126" s="268"/>
      <c r="L126" s="268"/>
      <c r="M126" s="269"/>
      <c r="N126" s="665"/>
      <c r="O126" s="665"/>
      <c r="P126" s="236"/>
      <c r="Q126" s="67"/>
    </row>
    <row r="127" spans="2:17" ht="16.5" customHeight="1" x14ac:dyDescent="0.35">
      <c r="B127" s="201" t="s">
        <v>34</v>
      </c>
      <c r="C127" s="71">
        <v>0</v>
      </c>
      <c r="D127" s="72"/>
      <c r="E127" s="73">
        <v>0</v>
      </c>
      <c r="F127" s="74">
        <f>C127*E127</f>
        <v>0</v>
      </c>
      <c r="I127" s="67"/>
      <c r="J127" s="272"/>
      <c r="K127" s="273"/>
      <c r="L127" s="272"/>
      <c r="M127" s="274"/>
      <c r="N127" s="270"/>
      <c r="O127" s="271"/>
      <c r="P127" s="270"/>
      <c r="Q127" s="67"/>
    </row>
    <row r="128" spans="2:17" ht="15.5" x14ac:dyDescent="0.35">
      <c r="B128" s="201" t="s">
        <v>34</v>
      </c>
      <c r="C128" s="84">
        <v>0</v>
      </c>
      <c r="D128" s="191"/>
      <c r="E128" s="192">
        <v>0</v>
      </c>
      <c r="F128" s="190">
        <f>C128*E128</f>
        <v>0</v>
      </c>
      <c r="I128" s="67"/>
      <c r="J128" s="272"/>
      <c r="K128" s="273"/>
      <c r="L128" s="272"/>
      <c r="M128" s="274"/>
      <c r="N128" s="274"/>
      <c r="O128" s="275"/>
      <c r="P128" s="274"/>
      <c r="Q128" s="67"/>
    </row>
    <row r="129" spans="2:16" s="67" customFormat="1" ht="15.75" customHeight="1" thickBot="1" x14ac:dyDescent="0.4">
      <c r="B129" s="206"/>
      <c r="C129" s="205"/>
      <c r="D129" s="205"/>
      <c r="E129" s="205"/>
      <c r="F129" s="213">
        <f>SUM(F126:F128)</f>
        <v>0</v>
      </c>
      <c r="G129"/>
      <c r="H129"/>
      <c r="J129" s="665"/>
      <c r="K129" s="665"/>
      <c r="L129" s="665"/>
      <c r="M129" s="665"/>
      <c r="N129" s="274"/>
      <c r="O129" s="275"/>
      <c r="P129" s="274"/>
    </row>
    <row r="130" spans="2:16" s="67" customFormat="1" ht="15.5" x14ac:dyDescent="0.35">
      <c r="B130" s="238" t="s">
        <v>127</v>
      </c>
      <c r="C130" s="672" t="s">
        <v>371</v>
      </c>
      <c r="D130" s="679" t="s">
        <v>2</v>
      </c>
      <c r="E130" s="678" t="s">
        <v>3</v>
      </c>
      <c r="F130" s="671" t="s">
        <v>18</v>
      </c>
      <c r="G130"/>
      <c r="H130"/>
      <c r="J130" s="267"/>
      <c r="K130" s="268"/>
      <c r="L130" s="268"/>
      <c r="M130" s="269"/>
      <c r="N130" s="665"/>
      <c r="O130" s="665"/>
      <c r="P130" s="236"/>
    </row>
    <row r="131" spans="2:16" s="67" customFormat="1" ht="15.5" x14ac:dyDescent="0.35">
      <c r="B131" s="193" t="s">
        <v>110</v>
      </c>
      <c r="C131" s="71">
        <v>0</v>
      </c>
      <c r="D131" s="72" t="s">
        <v>98</v>
      </c>
      <c r="E131" s="73">
        <v>0</v>
      </c>
      <c r="F131" s="74">
        <f>C131*E131</f>
        <v>0</v>
      </c>
      <c r="G131"/>
      <c r="H131"/>
      <c r="J131" s="272"/>
      <c r="K131" s="273"/>
      <c r="L131" s="272"/>
      <c r="M131" s="274"/>
      <c r="N131" s="270"/>
      <c r="O131" s="271"/>
      <c r="P131" s="270"/>
    </row>
    <row r="132" spans="2:16" s="67" customFormat="1" ht="15.5" x14ac:dyDescent="0.35">
      <c r="B132" s="79" t="s">
        <v>34</v>
      </c>
      <c r="C132" s="71">
        <v>0</v>
      </c>
      <c r="D132" s="72"/>
      <c r="E132" s="73">
        <v>0</v>
      </c>
      <c r="F132" s="74">
        <f>C132*E132</f>
        <v>0</v>
      </c>
      <c r="G132"/>
      <c r="H132"/>
      <c r="J132" s="272"/>
      <c r="K132" s="273"/>
      <c r="L132" s="272"/>
      <c r="M132" s="274"/>
      <c r="N132" s="274"/>
      <c r="O132" s="275"/>
      <c r="P132" s="274"/>
    </row>
    <row r="133" spans="2:16" s="67" customFormat="1" ht="15.5" x14ac:dyDescent="0.35">
      <c r="B133" s="201" t="s">
        <v>34</v>
      </c>
      <c r="C133" s="84">
        <v>0</v>
      </c>
      <c r="D133" s="191"/>
      <c r="E133" s="192">
        <v>0</v>
      </c>
      <c r="F133" s="190">
        <f>C133*E133</f>
        <v>0</v>
      </c>
      <c r="G133"/>
      <c r="H133"/>
      <c r="J133" s="272"/>
      <c r="K133" s="273"/>
      <c r="L133" s="272"/>
      <c r="M133" s="274"/>
      <c r="N133" s="274"/>
      <c r="O133" s="275"/>
      <c r="P133" s="274"/>
    </row>
    <row r="134" spans="2:16" s="67" customFormat="1" ht="16" thickBot="1" x14ac:dyDescent="0.4">
      <c r="B134" s="206"/>
      <c r="C134" s="205"/>
      <c r="D134" s="205"/>
      <c r="E134" s="205"/>
      <c r="F134" s="213">
        <f>SUM(F131:F133)</f>
        <v>0</v>
      </c>
      <c r="G134"/>
      <c r="H134"/>
      <c r="J134" s="665"/>
      <c r="K134" s="665"/>
      <c r="L134" s="665"/>
      <c r="M134" s="665"/>
      <c r="N134" s="274"/>
      <c r="O134" s="275"/>
      <c r="P134" s="274"/>
    </row>
    <row r="135" spans="2:16" s="67" customFormat="1" ht="15.5" x14ac:dyDescent="0.35">
      <c r="B135" s="238" t="s">
        <v>113</v>
      </c>
      <c r="C135" s="672" t="s">
        <v>371</v>
      </c>
      <c r="D135" s="679" t="s">
        <v>2</v>
      </c>
      <c r="E135" s="678" t="s">
        <v>3</v>
      </c>
      <c r="F135" s="671" t="s">
        <v>18</v>
      </c>
      <c r="G135"/>
      <c r="H135"/>
      <c r="J135" s="272"/>
      <c r="K135" s="276"/>
      <c r="L135" s="276"/>
      <c r="M135" s="277"/>
      <c r="N135" s="665"/>
      <c r="O135" s="665"/>
      <c r="P135" s="236"/>
    </row>
    <row r="136" spans="2:16" s="67" customFormat="1" ht="15.5" x14ac:dyDescent="0.35">
      <c r="B136" s="193" t="s">
        <v>110</v>
      </c>
      <c r="C136" s="71">
        <v>0</v>
      </c>
      <c r="D136" s="72" t="s">
        <v>98</v>
      </c>
      <c r="E136" s="73">
        <v>0</v>
      </c>
      <c r="F136" s="74">
        <f>C136*E136</f>
        <v>0</v>
      </c>
      <c r="G136"/>
      <c r="H136"/>
      <c r="J136" s="272"/>
      <c r="K136" s="273"/>
      <c r="L136" s="272"/>
      <c r="M136" s="274"/>
      <c r="N136" s="278"/>
      <c r="O136" s="665"/>
      <c r="P136" s="278"/>
    </row>
    <row r="137" spans="2:16" s="67" customFormat="1" ht="15.5" x14ac:dyDescent="0.35">
      <c r="B137" s="79" t="s">
        <v>34</v>
      </c>
      <c r="C137" s="71">
        <v>0</v>
      </c>
      <c r="D137" s="72"/>
      <c r="E137" s="73">
        <v>0</v>
      </c>
      <c r="F137" s="74">
        <f>C137*E137</f>
        <v>0</v>
      </c>
      <c r="G137"/>
      <c r="H137"/>
      <c r="J137" s="272"/>
      <c r="K137" s="273"/>
      <c r="L137" s="272"/>
      <c r="M137" s="274"/>
      <c r="N137" s="274"/>
      <c r="O137" s="275"/>
      <c r="P137" s="274"/>
    </row>
    <row r="138" spans="2:16" s="67" customFormat="1" ht="15.5" x14ac:dyDescent="0.35">
      <c r="B138" s="201" t="s">
        <v>34</v>
      </c>
      <c r="C138" s="84">
        <v>0</v>
      </c>
      <c r="D138" s="191"/>
      <c r="E138" s="192">
        <v>0</v>
      </c>
      <c r="F138" s="190">
        <f>C138*E138</f>
        <v>0</v>
      </c>
      <c r="G138"/>
      <c r="H138"/>
      <c r="J138" s="272"/>
      <c r="K138" s="273"/>
      <c r="L138" s="272"/>
      <c r="M138" s="274"/>
      <c r="N138" s="274"/>
      <c r="O138" s="275"/>
      <c r="P138" s="274"/>
    </row>
    <row r="139" spans="2:16" s="67" customFormat="1" ht="15.75" customHeight="1" thickBot="1" x14ac:dyDescent="0.4">
      <c r="B139" s="206"/>
      <c r="C139" s="205"/>
      <c r="D139" s="205"/>
      <c r="E139" s="205"/>
      <c r="F139" s="213">
        <f>SUM(F136:F138)</f>
        <v>0</v>
      </c>
      <c r="G139"/>
      <c r="H139"/>
      <c r="J139" s="665"/>
      <c r="K139" s="665"/>
      <c r="L139" s="665"/>
      <c r="M139" s="665"/>
      <c r="N139" s="274"/>
      <c r="O139" s="275"/>
      <c r="P139" s="274"/>
    </row>
    <row r="140" spans="2:16" s="67" customFormat="1" ht="15.5" x14ac:dyDescent="0.35">
      <c r="B140" s="238" t="s">
        <v>99</v>
      </c>
      <c r="C140" s="672" t="s">
        <v>371</v>
      </c>
      <c r="D140" s="679" t="s">
        <v>2</v>
      </c>
      <c r="E140" s="678" t="s">
        <v>3</v>
      </c>
      <c r="F140" s="671" t="s">
        <v>18</v>
      </c>
      <c r="G140"/>
      <c r="H140"/>
      <c r="J140" s="665"/>
      <c r="K140" s="665"/>
      <c r="L140" s="665"/>
      <c r="M140" s="665"/>
      <c r="N140" s="665"/>
      <c r="O140" s="665"/>
      <c r="P140" s="236"/>
    </row>
    <row r="141" spans="2:16" s="67" customFormat="1" ht="15.5" x14ac:dyDescent="0.35">
      <c r="B141" s="79" t="s">
        <v>34</v>
      </c>
      <c r="C141" s="71">
        <v>0</v>
      </c>
      <c r="D141" s="72"/>
      <c r="E141" s="73">
        <v>0</v>
      </c>
      <c r="F141" s="74">
        <f>C141*E141</f>
        <v>0</v>
      </c>
      <c r="G141"/>
      <c r="H141"/>
      <c r="J141" s="666"/>
      <c r="K141" s="666"/>
      <c r="L141" s="666"/>
      <c r="M141" s="666"/>
      <c r="N141" s="665"/>
      <c r="O141" s="665"/>
      <c r="P141" s="236"/>
    </row>
    <row r="142" spans="2:16" s="67" customFormat="1" ht="15.5" x14ac:dyDescent="0.35">
      <c r="B142" s="201" t="s">
        <v>34</v>
      </c>
      <c r="C142" s="84">
        <v>0</v>
      </c>
      <c r="D142" s="191"/>
      <c r="E142" s="192">
        <v>0</v>
      </c>
      <c r="F142" s="190">
        <f>C142*E142</f>
        <v>0</v>
      </c>
      <c r="G142"/>
      <c r="H142"/>
      <c r="J142" s="666"/>
      <c r="K142" s="666"/>
      <c r="L142" s="666"/>
      <c r="M142" s="666"/>
      <c r="N142" s="666"/>
      <c r="O142" s="666"/>
      <c r="P142" s="153"/>
    </row>
    <row r="143" spans="2:16" s="67" customFormat="1" ht="15.5" x14ac:dyDescent="0.35">
      <c r="B143" s="201" t="s">
        <v>34</v>
      </c>
      <c r="C143" s="84">
        <v>0</v>
      </c>
      <c r="D143" s="191"/>
      <c r="E143" s="192">
        <v>0</v>
      </c>
      <c r="F143" s="190">
        <f>C143*E143</f>
        <v>0</v>
      </c>
      <c r="G143"/>
      <c r="H143"/>
      <c r="J143" s="666"/>
      <c r="K143" s="666"/>
      <c r="L143" s="666"/>
      <c r="M143" s="666"/>
      <c r="N143" s="666"/>
      <c r="O143" s="666"/>
      <c r="P143" s="80"/>
    </row>
    <row r="144" spans="2:16" s="67" customFormat="1" ht="16" thickBot="1" x14ac:dyDescent="0.4">
      <c r="B144" s="207"/>
      <c r="C144" s="208"/>
      <c r="D144" s="208"/>
      <c r="E144" s="208"/>
      <c r="F144" s="212">
        <f>SUM(F141:F143)</f>
        <v>0</v>
      </c>
      <c r="G144"/>
      <c r="H144"/>
      <c r="J144" s="666"/>
      <c r="K144" s="666"/>
      <c r="L144" s="666"/>
      <c r="M144" s="666"/>
      <c r="N144" s="666"/>
      <c r="O144" s="666"/>
      <c r="P144" s="80"/>
    </row>
    <row r="145" spans="2:16" s="67" customFormat="1" ht="18.5" x14ac:dyDescent="0.45">
      <c r="B145" s="151"/>
      <c r="C145" s="151"/>
      <c r="D145" s="151"/>
      <c r="E145" s="69" t="s">
        <v>406</v>
      </c>
      <c r="F145" s="80">
        <f>SUM(F98,F109,F116,F118,F124,F129,F134,F139,F144)</f>
        <v>0</v>
      </c>
      <c r="G145"/>
      <c r="H145"/>
      <c r="J145" s="666"/>
      <c r="K145" s="666"/>
      <c r="L145" s="666"/>
      <c r="M145" s="666"/>
      <c r="N145" s="666"/>
      <c r="O145" s="666"/>
      <c r="P145" s="80"/>
    </row>
    <row r="146" spans="2:16" s="67" customFormat="1" ht="16" thickBot="1" x14ac:dyDescent="0.4">
      <c r="B146"/>
      <c r="C146"/>
      <c r="D146"/>
      <c r="E146"/>
      <c r="F146"/>
      <c r="G146"/>
      <c r="H146"/>
      <c r="J146" s="666"/>
      <c r="K146" s="666"/>
      <c r="L146" s="666"/>
      <c r="M146" s="666"/>
      <c r="N146" s="666"/>
      <c r="O146" s="666"/>
      <c r="P146" s="80"/>
    </row>
    <row r="147" spans="2:16" s="67" customFormat="1" ht="26.5" thickBot="1" x14ac:dyDescent="0.65">
      <c r="B147" s="866" t="s">
        <v>284</v>
      </c>
      <c r="C147" s="867"/>
      <c r="D147" s="105"/>
      <c r="E147"/>
      <c r="F147"/>
      <c r="G147"/>
      <c r="H147"/>
      <c r="J147" s="666"/>
      <c r="K147" s="666"/>
      <c r="L147" s="666"/>
      <c r="M147" s="666"/>
      <c r="N147" s="666"/>
      <c r="O147" s="666"/>
      <c r="P147" s="153"/>
    </row>
    <row r="148" spans="2:16" s="67" customFormat="1" ht="26.5" thickBot="1" x14ac:dyDescent="0.65">
      <c r="B148" s="105"/>
      <c r="C148" s="105"/>
      <c r="D148" s="105"/>
      <c r="E148" s="357"/>
      <c r="F148" s="357"/>
      <c r="G148" s="357"/>
      <c r="H148" s="357"/>
      <c r="I148" s="357"/>
      <c r="J148" s="666"/>
      <c r="K148" s="666"/>
      <c r="L148" s="666"/>
      <c r="M148" s="666"/>
      <c r="N148" s="666"/>
      <c r="O148" s="666"/>
      <c r="P148" s="80"/>
    </row>
    <row r="149" spans="2:16" s="67" customFormat="1" ht="26.5" thickBot="1" x14ac:dyDescent="0.65">
      <c r="B149" s="966" t="str">
        <f>"Crop 4: "&amp;B1</f>
        <v>Crop 4: write name here</v>
      </c>
      <c r="C149" s="967"/>
      <c r="D149" s="105"/>
      <c r="E149" s="847"/>
      <c r="F149" s="847"/>
      <c r="G149" s="847"/>
      <c r="H149" s="847"/>
      <c r="I149" s="847"/>
      <c r="J149" s="666"/>
      <c r="K149" s="666"/>
      <c r="L149" s="666"/>
      <c r="M149" s="666"/>
      <c r="N149" s="666"/>
      <c r="O149" s="666"/>
      <c r="P149" s="80"/>
    </row>
    <row r="150" spans="2:16" s="67" customFormat="1" ht="18.5" x14ac:dyDescent="0.45">
      <c r="B150" s="491" t="s">
        <v>148</v>
      </c>
      <c r="C150" s="23">
        <f>F87+H145</f>
        <v>0</v>
      </c>
      <c r="D150"/>
      <c r="E150" s="847"/>
      <c r="F150" s="847"/>
      <c r="G150" s="847"/>
      <c r="H150" s="847"/>
      <c r="I150" s="847"/>
      <c r="J150" s="666"/>
      <c r="K150" s="666"/>
      <c r="L150" s="666"/>
      <c r="M150" s="666"/>
      <c r="N150" s="666"/>
      <c r="O150" s="666"/>
      <c r="P150" s="80"/>
    </row>
    <row r="151" spans="2:16" s="67" customFormat="1" ht="18.5" x14ac:dyDescent="0.45">
      <c r="B151" s="492" t="s">
        <v>149</v>
      </c>
      <c r="C151" s="6">
        <f>H33</f>
        <v>0</v>
      </c>
      <c r="D151"/>
      <c r="E151" s="847"/>
      <c r="F151" s="847"/>
      <c r="G151" s="847"/>
      <c r="H151" s="847"/>
      <c r="I151" s="847"/>
      <c r="J151" s="666"/>
      <c r="K151" s="666"/>
      <c r="L151" s="666"/>
      <c r="M151" s="666"/>
      <c r="N151" s="666"/>
      <c r="O151" s="666"/>
      <c r="P151" s="80"/>
    </row>
    <row r="152" spans="2:16" s="67" customFormat="1" ht="18.5" x14ac:dyDescent="0.45">
      <c r="B152" s="8" t="s">
        <v>150</v>
      </c>
      <c r="C152" s="16">
        <f>C151-C150</f>
        <v>0</v>
      </c>
      <c r="D152"/>
      <c r="E152" s="847"/>
      <c r="F152" s="847"/>
      <c r="G152" s="847"/>
      <c r="H152" s="847"/>
      <c r="I152" s="847"/>
      <c r="J152" s="666"/>
      <c r="K152" s="666"/>
      <c r="L152" s="666"/>
      <c r="M152" s="666"/>
      <c r="N152" s="666"/>
      <c r="O152" s="666"/>
      <c r="P152" s="153"/>
    </row>
    <row r="153" spans="2:16" s="67" customFormat="1" ht="19" thickBot="1" x14ac:dyDescent="0.5">
      <c r="B153" s="8" t="s">
        <v>31</v>
      </c>
      <c r="C153" s="107">
        <f>IFERROR(C152/C151,0)</f>
        <v>0</v>
      </c>
      <c r="D153"/>
      <c r="E153" s="847"/>
      <c r="F153" s="847"/>
      <c r="G153" s="847"/>
      <c r="H153" s="847"/>
      <c r="I153" s="847"/>
      <c r="J153" s="666"/>
      <c r="K153" s="666"/>
      <c r="L153" s="666"/>
      <c r="M153" s="666"/>
      <c r="N153" s="666"/>
      <c r="O153" s="666"/>
      <c r="P153" s="80"/>
    </row>
    <row r="154" spans="2:16" s="67" customFormat="1" ht="18.5" x14ac:dyDescent="0.45">
      <c r="B154" s="348" t="s">
        <v>151</v>
      </c>
      <c r="C154" s="351">
        <f>IFERROR(C150/H32,0)</f>
        <v>0</v>
      </c>
      <c r="D154"/>
      <c r="E154" s="847"/>
      <c r="F154" s="847"/>
      <c r="G154" s="847"/>
      <c r="H154" s="847"/>
      <c r="I154" s="847"/>
      <c r="J154" s="666"/>
      <c r="K154" s="666"/>
      <c r="L154" s="666"/>
      <c r="M154" s="666"/>
      <c r="N154" s="666"/>
      <c r="O154" s="666"/>
      <c r="P154" s="80"/>
    </row>
    <row r="155" spans="2:16" s="67" customFormat="1" ht="18.5" x14ac:dyDescent="0.45">
      <c r="B155" s="492" t="s">
        <v>128</v>
      </c>
      <c r="C155" s="352" t="str">
        <f>D4</f>
        <v>lbs, cu</v>
      </c>
      <c r="D155"/>
      <c r="E155" s="847"/>
      <c r="F155" s="847"/>
      <c r="G155" s="847"/>
      <c r="H155" s="847"/>
      <c r="I155" s="847"/>
      <c r="J155" s="666"/>
      <c r="K155" s="666"/>
      <c r="L155" s="666"/>
      <c r="M155" s="666"/>
      <c r="N155" s="666"/>
      <c r="O155" s="666"/>
      <c r="P155" s="80"/>
    </row>
    <row r="156" spans="2:16" s="67" customFormat="1" ht="18.5" x14ac:dyDescent="0.45">
      <c r="B156" s="492" t="s">
        <v>306</v>
      </c>
      <c r="C156" s="289">
        <f>IFERROR('Covering Overheads + Profit'!E23,0)</f>
        <v>0</v>
      </c>
      <c r="D156"/>
      <c r="E156" s="847"/>
      <c r="F156" s="847"/>
      <c r="G156" s="847"/>
      <c r="H156" s="847"/>
      <c r="I156" s="847"/>
      <c r="J156" s="666"/>
      <c r="K156" s="666"/>
      <c r="L156" s="666"/>
      <c r="M156" s="666"/>
      <c r="N156" s="666"/>
      <c r="O156" s="666"/>
      <c r="P156" s="80"/>
    </row>
    <row r="157" spans="2:16" s="67" customFormat="1" ht="18.5" x14ac:dyDescent="0.45">
      <c r="B157" s="492" t="s">
        <v>269</v>
      </c>
      <c r="C157" s="697">
        <f>IFERROR(C156/C151,0)</f>
        <v>0</v>
      </c>
      <c r="D157"/>
      <c r="E157" s="847"/>
      <c r="F157" s="847"/>
      <c r="G157" s="847"/>
      <c r="H157" s="847"/>
      <c r="I157" s="847"/>
      <c r="J157" s="666"/>
      <c r="K157" s="666"/>
      <c r="L157" s="666"/>
      <c r="M157" s="666"/>
      <c r="N157" s="666"/>
      <c r="O157" s="666"/>
      <c r="P157" s="153"/>
    </row>
    <row r="158" spans="2:16" s="67" customFormat="1" ht="19" thickBot="1" x14ac:dyDescent="0.5">
      <c r="B158" s="291" t="s">
        <v>143</v>
      </c>
      <c r="C158" s="25">
        <f>IFERROR((C150+C156)/H32,0)</f>
        <v>0</v>
      </c>
      <c r="D158"/>
      <c r="E158" s="847"/>
      <c r="F158" s="847"/>
      <c r="G158" s="847"/>
      <c r="H158" s="847"/>
      <c r="I158" s="847"/>
      <c r="J158" s="666"/>
      <c r="K158" s="666"/>
      <c r="L158" s="666"/>
      <c r="M158" s="666"/>
      <c r="N158" s="666"/>
      <c r="O158" s="666"/>
      <c r="P158" s="80"/>
    </row>
    <row r="159" spans="2:16" s="67" customFormat="1" ht="18.5" x14ac:dyDescent="0.45">
      <c r="B159" s="288" t="s">
        <v>319</v>
      </c>
      <c r="C159" s="770">
        <f>C151-C150-C156</f>
        <v>0</v>
      </c>
      <c r="D159"/>
      <c r="E159" s="847"/>
      <c r="F159" s="847"/>
      <c r="G159" s="847"/>
      <c r="H159" s="847"/>
      <c r="I159" s="847"/>
      <c r="J159" s="666"/>
      <c r="K159" s="666"/>
      <c r="L159" s="666"/>
      <c r="M159" s="666"/>
      <c r="N159" s="666"/>
      <c r="O159" s="666"/>
      <c r="P159" s="80"/>
    </row>
    <row r="160" spans="2:16" s="67" customFormat="1" ht="18.5" x14ac:dyDescent="0.45">
      <c r="B160" s="288" t="s">
        <v>311</v>
      </c>
      <c r="C160" s="289">
        <f>'Covering Overheads + Profit'!F23</f>
        <v>0</v>
      </c>
      <c r="D160"/>
      <c r="E160" s="847"/>
      <c r="F160" s="847"/>
      <c r="G160" s="847"/>
      <c r="H160" s="847"/>
      <c r="I160" s="847"/>
      <c r="J160" s="666"/>
      <c r="K160" s="666"/>
      <c r="L160" s="666"/>
      <c r="M160" s="666"/>
      <c r="N160" s="666"/>
      <c r="O160" s="666"/>
      <c r="P160" s="80"/>
    </row>
    <row r="161" spans="2:16" s="67" customFormat="1" ht="19" thickBot="1" x14ac:dyDescent="0.5">
      <c r="B161" s="109" t="s">
        <v>309</v>
      </c>
      <c r="C161" s="108">
        <f>IFERROR((C150+C156+C160)/H32,0)</f>
        <v>0</v>
      </c>
      <c r="D161"/>
      <c r="E161" s="847"/>
      <c r="F161" s="847"/>
      <c r="G161" s="847"/>
      <c r="H161" s="847"/>
      <c r="I161" s="847"/>
      <c r="J161" s="358"/>
      <c r="K161" s="152"/>
      <c r="L161" s="152"/>
      <c r="M161" s="152"/>
      <c r="N161" s="666"/>
      <c r="O161" s="666"/>
      <c r="P161" s="153"/>
    </row>
    <row r="162" spans="2:16" s="152" customFormat="1" ht="27" customHeight="1" x14ac:dyDescent="0.45">
      <c r="B162" s="286" t="s">
        <v>405</v>
      </c>
      <c r="C162" s="287">
        <f>IFERROR(C152/(C36),0)</f>
        <v>0</v>
      </c>
      <c r="D162" s="34"/>
      <c r="E162"/>
      <c r="F162" s="67"/>
      <c r="G162" s="67"/>
      <c r="H162" s="67"/>
      <c r="I162" s="30"/>
      <c r="J162" s="153"/>
      <c r="K162" s="67"/>
      <c r="L162" s="67"/>
      <c r="M162" s="67"/>
    </row>
    <row r="163" spans="2:16" s="67" customFormat="1" ht="26.25" customHeight="1" thickBot="1" x14ac:dyDescent="0.5">
      <c r="B163" s="303" t="s">
        <v>380</v>
      </c>
      <c r="C163" s="349">
        <f>IFERROR(C150/(C41),0)</f>
        <v>0</v>
      </c>
      <c r="D163" s="34"/>
      <c r="E163" s="34"/>
      <c r="F163" s="34"/>
      <c r="G163" s="34"/>
      <c r="H163"/>
      <c r="I163"/>
      <c r="J163" s="80"/>
    </row>
    <row r="164" spans="2:16" s="67" customFormat="1" ht="26.25" customHeight="1" x14ac:dyDescent="0.45">
      <c r="B164" s="346"/>
      <c r="C164" s="347"/>
      <c r="D164" s="34"/>
      <c r="E164" s="34"/>
      <c r="F164" s="34"/>
      <c r="G164" s="34"/>
      <c r="H164"/>
      <c r="I164"/>
      <c r="J164" s="80"/>
    </row>
    <row r="165" spans="2:16" s="67" customFormat="1" ht="26.25" customHeight="1" x14ac:dyDescent="0.35">
      <c r="B165"/>
      <c r="C165"/>
      <c r="D165"/>
      <c r="E165"/>
      <c r="F165"/>
      <c r="G165"/>
      <c r="H165"/>
      <c r="I165"/>
      <c r="J165" s="80"/>
    </row>
    <row r="166" spans="2:16" s="67" customFormat="1" ht="26.25" customHeight="1" x14ac:dyDescent="0.35">
      <c r="B166"/>
      <c r="C166"/>
      <c r="D166"/>
      <c r="E166"/>
      <c r="F166"/>
      <c r="G166"/>
      <c r="H166"/>
      <c r="I166"/>
      <c r="J166" s="80"/>
    </row>
    <row r="167" spans="2:16" s="67" customFormat="1" ht="26.25" customHeight="1" x14ac:dyDescent="0.35">
      <c r="B167"/>
      <c r="C167"/>
      <c r="D167"/>
      <c r="E167"/>
      <c r="F167"/>
      <c r="G167"/>
      <c r="H167"/>
      <c r="I167"/>
      <c r="J167" s="80"/>
    </row>
    <row r="168" spans="2:16" s="67" customFormat="1" ht="26.25" customHeight="1" x14ac:dyDescent="0.35">
      <c r="B168"/>
      <c r="C168"/>
      <c r="D168"/>
      <c r="E168" s="666"/>
      <c r="F168" s="666"/>
      <c r="G168" s="666"/>
      <c r="H168" s="666"/>
      <c r="I168" s="666"/>
      <c r="J168" s="80"/>
    </row>
    <row r="169" spans="2:16" s="67" customFormat="1" ht="26.25" customHeight="1" x14ac:dyDescent="0.35">
      <c r="B169"/>
      <c r="C169"/>
      <c r="D169"/>
      <c r="E169" s="666"/>
      <c r="F169" s="666"/>
      <c r="G169" s="666"/>
      <c r="H169" s="666"/>
      <c r="I169" s="666"/>
      <c r="J169" s="80"/>
    </row>
    <row r="170" spans="2:16" s="67" customFormat="1" ht="26.25" customHeight="1" x14ac:dyDescent="0.35">
      <c r="B170"/>
      <c r="C170"/>
      <c r="D170"/>
      <c r="E170" s="666"/>
      <c r="F170" s="666"/>
      <c r="G170" s="666"/>
      <c r="H170" s="666"/>
      <c r="I170" s="666"/>
      <c r="J170" s="80"/>
    </row>
    <row r="171" spans="2:16" s="67" customFormat="1" ht="26.25" customHeight="1" x14ac:dyDescent="0.35">
      <c r="B171"/>
      <c r="C171"/>
      <c r="D171"/>
      <c r="E171" s="666"/>
      <c r="F171" s="666"/>
      <c r="G171" s="666"/>
      <c r="H171" s="666"/>
      <c r="I171" s="666"/>
      <c r="J171" s="80"/>
    </row>
    <row r="172" spans="2:16" s="67" customFormat="1" ht="26.25" customHeight="1" x14ac:dyDescent="0.45">
      <c r="B172"/>
      <c r="C172"/>
      <c r="D172"/>
      <c r="E172" s="666"/>
      <c r="F172" s="666"/>
      <c r="G172" s="666"/>
      <c r="H172" s="666"/>
      <c r="I172" s="666"/>
      <c r="J172" s="664"/>
      <c r="K172" s="664"/>
      <c r="L172" s="664"/>
      <c r="M172" s="664"/>
    </row>
    <row r="173" spans="2:16" s="67" customFormat="1" ht="26.25" customHeight="1" x14ac:dyDescent="0.45">
      <c r="B173"/>
      <c r="C173"/>
      <c r="D173"/>
      <c r="E173" s="730"/>
      <c r="F173" s="730"/>
      <c r="G173" s="730"/>
      <c r="H173" s="730"/>
      <c r="I173" s="730"/>
      <c r="J173" s="729"/>
      <c r="K173" s="729"/>
      <c r="L173" s="729"/>
      <c r="M173" s="729"/>
    </row>
    <row r="174" spans="2:16" s="67" customFormat="1" ht="26.25" customHeight="1" x14ac:dyDescent="0.45">
      <c r="B174"/>
      <c r="C174"/>
      <c r="D174"/>
      <c r="E174" s="730"/>
      <c r="F174" s="730"/>
      <c r="G174" s="730"/>
      <c r="H174" s="730"/>
      <c r="I174" s="730"/>
      <c r="J174" s="729"/>
      <c r="K174" s="729"/>
      <c r="L174" s="729"/>
      <c r="M174" s="729"/>
    </row>
    <row r="175" spans="2:16" s="67" customFormat="1" ht="26.25" customHeight="1" x14ac:dyDescent="0.45">
      <c r="B175"/>
      <c r="C175"/>
      <c r="D175"/>
      <c r="E175" s="730"/>
      <c r="F175" s="730"/>
      <c r="G175" s="730"/>
      <c r="H175" s="730"/>
      <c r="I175" s="730"/>
      <c r="J175" s="729"/>
      <c r="K175" s="729"/>
      <c r="L175" s="729"/>
      <c r="M175" s="729"/>
    </row>
    <row r="176" spans="2:16" s="67" customFormat="1" ht="26.25" customHeight="1" x14ac:dyDescent="0.45">
      <c r="B176"/>
      <c r="C176"/>
      <c r="D176" s="34"/>
      <c r="E176"/>
      <c r="I176" s="30"/>
      <c r="J176" s="664"/>
      <c r="K176" s="664"/>
      <c r="L176" s="664"/>
      <c r="M176" s="664"/>
      <c r="N176" s="664"/>
      <c r="O176" s="664"/>
      <c r="P176" s="143"/>
    </row>
    <row r="177" spans="2:17" s="67" customFormat="1" ht="26.25" customHeight="1" x14ac:dyDescent="0.45">
      <c r="B177"/>
      <c r="C177"/>
      <c r="D177" s="34"/>
      <c r="E177" s="34"/>
      <c r="F177" s="34"/>
      <c r="G177" s="34"/>
      <c r="H177"/>
      <c r="I177"/>
      <c r="J177" s="664"/>
      <c r="K177" s="664"/>
      <c r="L177" s="664"/>
      <c r="M177" s="664"/>
      <c r="N177" s="664"/>
      <c r="O177" s="664"/>
      <c r="P177" s="143"/>
    </row>
    <row r="178" spans="2:17" s="67" customFormat="1" ht="18.5" x14ac:dyDescent="0.45">
      <c r="B178" s="346"/>
      <c r="C178" s="347"/>
      <c r="D178" s="34"/>
      <c r="E178" s="34"/>
      <c r="F178" s="34"/>
      <c r="G178" s="34"/>
      <c r="H178"/>
      <c r="I178"/>
      <c r="J178" s="34"/>
      <c r="K178" s="34"/>
      <c r="L178" s="34"/>
      <c r="M178" s="34"/>
      <c r="N178" s="664"/>
      <c r="O178" s="664"/>
      <c r="P178" s="143"/>
    </row>
    <row r="179" spans="2:17" ht="15" customHeight="1" x14ac:dyDescent="0.35">
      <c r="N179" s="34"/>
      <c r="O179" s="34"/>
      <c r="P179" s="34"/>
      <c r="Q179" s="34"/>
    </row>
    <row r="184" spans="2:17" ht="22.5" customHeight="1" x14ac:dyDescent="0.35"/>
    <row r="191" spans="2:17" s="34" customFormat="1" x14ac:dyDescent="0.35">
      <c r="B191"/>
      <c r="C191"/>
      <c r="D191"/>
      <c r="E191"/>
      <c r="F191"/>
      <c r="G191"/>
      <c r="H191"/>
      <c r="I191"/>
      <c r="J191"/>
      <c r="K191"/>
      <c r="L191"/>
      <c r="M191"/>
      <c r="N191"/>
      <c r="O191"/>
      <c r="P191"/>
      <c r="Q191"/>
    </row>
    <row r="192" spans="2:17" s="34" customFormat="1" x14ac:dyDescent="0.35">
      <c r="B192"/>
      <c r="C192"/>
      <c r="D192"/>
      <c r="E192"/>
      <c r="F192"/>
      <c r="G192"/>
      <c r="H192"/>
      <c r="I192"/>
      <c r="J192"/>
      <c r="K192"/>
      <c r="L192"/>
      <c r="M192"/>
      <c r="N192"/>
      <c r="O192"/>
      <c r="P192"/>
      <c r="Q192"/>
    </row>
  </sheetData>
  <sheetProtection sheet="1" objects="1" scenarios="1" selectLockedCells="1"/>
  <mergeCells count="28">
    <mergeCell ref="B72:B73"/>
    <mergeCell ref="C72:D72"/>
    <mergeCell ref="E72:E73"/>
    <mergeCell ref="F72:F73"/>
    <mergeCell ref="B1:C1"/>
    <mergeCell ref="D1:I1"/>
    <mergeCell ref="B3:D3"/>
    <mergeCell ref="B4:C4"/>
    <mergeCell ref="F4:H4"/>
    <mergeCell ref="E33:G33"/>
    <mergeCell ref="B34:D34"/>
    <mergeCell ref="B35:D35"/>
    <mergeCell ref="F38:H38"/>
    <mergeCell ref="F39:H39"/>
    <mergeCell ref="B45:D45"/>
    <mergeCell ref="B48:B49"/>
    <mergeCell ref="F48:F49"/>
    <mergeCell ref="B61:B62"/>
    <mergeCell ref="C61:D61"/>
    <mergeCell ref="E61:E62"/>
    <mergeCell ref="F61:F62"/>
    <mergeCell ref="C48:D48"/>
    <mergeCell ref="E48:E49"/>
    <mergeCell ref="B74:C74"/>
    <mergeCell ref="C88:E88"/>
    <mergeCell ref="B94:D94"/>
    <mergeCell ref="B147:C147"/>
    <mergeCell ref="B149:C149"/>
  </mergeCells>
  <pageMargins left="0.25" right="0.25" top="0.75" bottom="0.75" header="0.3" footer="0.3"/>
  <pageSetup scale="4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Q192"/>
  <sheetViews>
    <sheetView zoomScale="90" zoomScaleNormal="90" workbookViewId="0">
      <pane ySplit="1" topLeftCell="A2" activePane="bottomLeft" state="frozen"/>
      <selection activeCell="H27" sqref="H27"/>
      <selection pane="bottomLeft" activeCell="D16" sqref="D16"/>
    </sheetView>
  </sheetViews>
  <sheetFormatPr defaultColWidth="8.81640625" defaultRowHeight="14.5" x14ac:dyDescent="0.35"/>
  <cols>
    <col min="1" max="1" width="5.1796875" customWidth="1"/>
    <col min="2" max="2" width="51.7265625" customWidth="1"/>
    <col min="3" max="3" width="27" customWidth="1"/>
    <col min="4" max="5" width="13.81640625" customWidth="1"/>
    <col min="6" max="6" width="22.453125" bestFit="1" customWidth="1"/>
    <col min="7" max="7" width="12.81640625" customWidth="1"/>
    <col min="8" max="8" width="15.26953125" customWidth="1"/>
    <col min="9" max="9" width="10.7265625" customWidth="1"/>
    <col min="10" max="10" width="28" customWidth="1"/>
    <col min="11" max="11" width="11" customWidth="1"/>
    <col min="12" max="12" width="12" customWidth="1"/>
    <col min="14" max="14" width="12.453125" customWidth="1"/>
    <col min="15" max="15" width="14.1796875" customWidth="1"/>
    <col min="16" max="16" width="20.26953125" customWidth="1"/>
    <col min="17" max="17" width="15.81640625" customWidth="1"/>
  </cols>
  <sheetData>
    <row r="1" spans="1:15" ht="29" thickBot="1" x14ac:dyDescent="0.7">
      <c r="A1" s="704" t="s">
        <v>290</v>
      </c>
      <c r="B1" s="952" t="s">
        <v>34</v>
      </c>
      <c r="C1" s="953"/>
      <c r="D1" s="954" t="s">
        <v>118</v>
      </c>
      <c r="E1" s="954"/>
      <c r="F1" s="954"/>
      <c r="G1" s="954"/>
      <c r="H1" s="954"/>
      <c r="I1" s="955"/>
    </row>
    <row r="2" spans="1:15" s="55" customFormat="1" ht="12.75" customHeight="1" thickBot="1" x14ac:dyDescent="0.7">
      <c r="B2" s="221"/>
      <c r="C2" s="221"/>
      <c r="D2" s="222"/>
      <c r="E2" s="223"/>
      <c r="F2" s="223"/>
      <c r="G2" s="223"/>
      <c r="H2" s="223"/>
      <c r="I2" s="223"/>
      <c r="J2" s="218"/>
      <c r="K2" s="224"/>
    </row>
    <row r="3" spans="1:15" ht="29" thickBot="1" x14ac:dyDescent="0.7">
      <c r="B3" s="956" t="s">
        <v>285</v>
      </c>
      <c r="C3" s="957"/>
      <c r="D3" s="958"/>
      <c r="J3" s="66"/>
    </row>
    <row r="4" spans="1:15" ht="19.5" customHeight="1" thickBot="1" x14ac:dyDescent="0.4">
      <c r="B4" s="959" t="s">
        <v>123</v>
      </c>
      <c r="C4" s="960"/>
      <c r="D4" s="561" t="s">
        <v>407</v>
      </c>
      <c r="E4" s="844"/>
      <c r="F4" s="949"/>
      <c r="G4" s="949"/>
      <c r="H4" s="949"/>
      <c r="I4" s="844"/>
    </row>
    <row r="5" spans="1:15" s="55" customFormat="1" ht="19" thickBot="1" x14ac:dyDescent="0.4">
      <c r="B5" s="130"/>
      <c r="C5" s="130"/>
      <c r="D5" s="131"/>
      <c r="E5" s="129"/>
      <c r="F5" s="129"/>
      <c r="G5" s="129"/>
      <c r="H5" s="129"/>
      <c r="I5" s="129"/>
    </row>
    <row r="6" spans="1:15" s="244" customFormat="1" ht="33" customHeight="1" x14ac:dyDescent="0.35">
      <c r="B6" s="245" t="s">
        <v>105</v>
      </c>
      <c r="C6" s="242" t="s">
        <v>69</v>
      </c>
      <c r="D6" s="242" t="s">
        <v>70</v>
      </c>
      <c r="E6" s="242" t="s">
        <v>71</v>
      </c>
      <c r="F6" s="242" t="s">
        <v>72</v>
      </c>
      <c r="G6" s="242" t="s">
        <v>121</v>
      </c>
      <c r="H6" s="243" t="s">
        <v>122</v>
      </c>
    </row>
    <row r="7" spans="1:15" s="62" customFormat="1" ht="15.5" x14ac:dyDescent="0.35">
      <c r="B7" s="341" t="s">
        <v>34</v>
      </c>
      <c r="C7" s="252">
        <v>0</v>
      </c>
      <c r="D7" s="252">
        <v>0</v>
      </c>
      <c r="E7" s="253">
        <f>C7*D7</f>
        <v>0</v>
      </c>
      <c r="F7" s="73">
        <v>0</v>
      </c>
      <c r="G7" s="254">
        <f>E7*F7</f>
        <v>0</v>
      </c>
      <c r="H7" s="116">
        <f>IFERROR(G7/H33,0)</f>
        <v>0</v>
      </c>
    </row>
    <row r="8" spans="1:15" s="62" customFormat="1" ht="15.5" x14ac:dyDescent="0.35">
      <c r="B8" s="79" t="s">
        <v>34</v>
      </c>
      <c r="C8" s="252">
        <v>0</v>
      </c>
      <c r="D8" s="252">
        <v>0</v>
      </c>
      <c r="E8" s="253">
        <f>C8*D8</f>
        <v>0</v>
      </c>
      <c r="F8" s="73">
        <v>0</v>
      </c>
      <c r="G8" s="254">
        <f>E8*F8</f>
        <v>0</v>
      </c>
      <c r="H8" s="116">
        <f>IFERROR(G8/H33,0)</f>
        <v>0</v>
      </c>
    </row>
    <row r="9" spans="1:15" s="62" customFormat="1" ht="15.5" x14ac:dyDescent="0.35">
      <c r="B9" s="79" t="s">
        <v>34</v>
      </c>
      <c r="C9" s="252">
        <v>0</v>
      </c>
      <c r="D9" s="252">
        <v>0</v>
      </c>
      <c r="E9" s="253">
        <f>C9*D9</f>
        <v>0</v>
      </c>
      <c r="F9" s="73">
        <v>0</v>
      </c>
      <c r="G9" s="254">
        <f>E9*F9</f>
        <v>0</v>
      </c>
      <c r="H9" s="116">
        <f>IFERROR(G9/H33,0)</f>
        <v>0</v>
      </c>
    </row>
    <row r="10" spans="1:15" s="62" customFormat="1" ht="15.5" x14ac:dyDescent="0.35">
      <c r="B10" s="79" t="s">
        <v>34</v>
      </c>
      <c r="C10" s="252">
        <v>0</v>
      </c>
      <c r="D10" s="252">
        <v>0</v>
      </c>
      <c r="E10" s="253">
        <f>C10*D10</f>
        <v>0</v>
      </c>
      <c r="F10" s="73">
        <v>0</v>
      </c>
      <c r="G10" s="254">
        <f>E10*F10</f>
        <v>0</v>
      </c>
      <c r="H10" s="116">
        <f>IFERROR(G10/H33,0)</f>
        <v>0</v>
      </c>
    </row>
    <row r="11" spans="1:15" s="62" customFormat="1" ht="16" thickBot="1" x14ac:dyDescent="0.4">
      <c r="B11" s="79" t="s">
        <v>34</v>
      </c>
      <c r="C11" s="252">
        <v>0</v>
      </c>
      <c r="D11" s="252">
        <v>0</v>
      </c>
      <c r="E11" s="253">
        <f>C11*D11</f>
        <v>0</v>
      </c>
      <c r="F11" s="73">
        <v>0</v>
      </c>
      <c r="G11" s="254">
        <f>E11*F11</f>
        <v>0</v>
      </c>
      <c r="H11" s="116">
        <f>IFERROR(G11/H33,0)</f>
        <v>0</v>
      </c>
    </row>
    <row r="12" spans="1:15" s="282" customFormat="1" ht="19" thickBot="1" x14ac:dyDescent="0.5">
      <c r="B12" s="136" t="s">
        <v>13</v>
      </c>
      <c r="C12" s="137"/>
      <c r="D12" s="138"/>
      <c r="E12" s="139">
        <f>SUM(E7:E11)</f>
        <v>0</v>
      </c>
      <c r="F12" s="140"/>
      <c r="G12" s="141">
        <f>SUM(G7:G11)</f>
        <v>0</v>
      </c>
      <c r="H12" s="142">
        <f>IFERROR(G12/H33,0)</f>
        <v>0</v>
      </c>
      <c r="I12" s="62"/>
      <c r="J12" s="62"/>
      <c r="K12" s="62"/>
      <c r="L12" s="62"/>
      <c r="M12" s="62"/>
      <c r="N12" s="62"/>
      <c r="O12" s="62"/>
    </row>
    <row r="13" spans="1:15" s="250" customFormat="1" ht="32.25" customHeight="1" x14ac:dyDescent="0.35">
      <c r="B13" s="251" t="s">
        <v>106</v>
      </c>
      <c r="C13" s="246" t="s">
        <v>69</v>
      </c>
      <c r="D13" s="246" t="s">
        <v>70</v>
      </c>
      <c r="E13" s="247" t="s">
        <v>71</v>
      </c>
      <c r="F13" s="248" t="s">
        <v>72</v>
      </c>
      <c r="G13" s="248" t="s">
        <v>121</v>
      </c>
      <c r="H13" s="249" t="s">
        <v>122</v>
      </c>
    </row>
    <row r="14" spans="1:15" s="62" customFormat="1" ht="15.5" x14ac:dyDescent="0.35">
      <c r="B14" s="341" t="s">
        <v>34</v>
      </c>
      <c r="C14" s="255">
        <v>0</v>
      </c>
      <c r="D14" s="255">
        <v>0</v>
      </c>
      <c r="E14" s="253">
        <f>C14*D14</f>
        <v>0</v>
      </c>
      <c r="F14" s="192">
        <v>0</v>
      </c>
      <c r="G14" s="254">
        <f>E14*F14</f>
        <v>0</v>
      </c>
      <c r="H14" s="116">
        <f>IFERROR(G14/H33,0)</f>
        <v>0</v>
      </c>
    </row>
    <row r="15" spans="1:15" s="62" customFormat="1" ht="15.5" x14ac:dyDescent="0.35">
      <c r="B15" s="79" t="s">
        <v>34</v>
      </c>
      <c r="C15" s="255">
        <v>0</v>
      </c>
      <c r="D15" s="255">
        <v>0</v>
      </c>
      <c r="E15" s="253">
        <f>C15*D15</f>
        <v>0</v>
      </c>
      <c r="F15" s="192">
        <v>0</v>
      </c>
      <c r="G15" s="254">
        <f>E15*F15</f>
        <v>0</v>
      </c>
      <c r="H15" s="116">
        <f>IFERROR(G15/H33,0)</f>
        <v>0</v>
      </c>
    </row>
    <row r="16" spans="1:15" s="62" customFormat="1" ht="15.5" x14ac:dyDescent="0.35">
      <c r="B16" s="79" t="s">
        <v>34</v>
      </c>
      <c r="C16" s="252">
        <v>0</v>
      </c>
      <c r="D16" s="252">
        <v>0</v>
      </c>
      <c r="E16" s="253">
        <f>C16*D16</f>
        <v>0</v>
      </c>
      <c r="F16" s="73">
        <v>0</v>
      </c>
      <c r="G16" s="254">
        <f>E16*F16</f>
        <v>0</v>
      </c>
      <c r="H16" s="116">
        <f>IFERROR(G16/H33,0)</f>
        <v>0</v>
      </c>
    </row>
    <row r="17" spans="2:15" s="62" customFormat="1" ht="15.5" x14ac:dyDescent="0.35">
      <c r="B17" s="201" t="s">
        <v>34</v>
      </c>
      <c r="C17" s="255">
        <v>0</v>
      </c>
      <c r="D17" s="255">
        <v>0</v>
      </c>
      <c r="E17" s="256">
        <f>C17*D17</f>
        <v>0</v>
      </c>
      <c r="F17" s="192">
        <v>0</v>
      </c>
      <c r="G17" s="257">
        <f>E17*F17</f>
        <v>0</v>
      </c>
      <c r="H17" s="117">
        <f>IFERROR(G17/H33,0)</f>
        <v>0</v>
      </c>
    </row>
    <row r="18" spans="2:15" s="62" customFormat="1" ht="16" thickBot="1" x14ac:dyDescent="0.4">
      <c r="B18" s="201" t="s">
        <v>34</v>
      </c>
      <c r="C18" s="255">
        <v>0</v>
      </c>
      <c r="D18" s="255">
        <v>0</v>
      </c>
      <c r="E18" s="256">
        <f>C18*D18</f>
        <v>0</v>
      </c>
      <c r="F18" s="192">
        <v>0</v>
      </c>
      <c r="G18" s="257">
        <f>E18*F18</f>
        <v>0</v>
      </c>
      <c r="H18" s="117">
        <f>IFERROR(G18/H33,0)</f>
        <v>0</v>
      </c>
    </row>
    <row r="19" spans="2:15" s="282" customFormat="1" ht="19" thickBot="1" x14ac:dyDescent="0.5">
      <c r="B19" s="136" t="s">
        <v>13</v>
      </c>
      <c r="C19" s="137"/>
      <c r="D19" s="138"/>
      <c r="E19" s="139">
        <f>SUM(E14:E18)</f>
        <v>0</v>
      </c>
      <c r="F19" s="140"/>
      <c r="G19" s="141">
        <f>SUM(G14:G18)</f>
        <v>0</v>
      </c>
      <c r="H19" s="142">
        <f>IFERROR(G19/H33,0)</f>
        <v>0</v>
      </c>
      <c r="I19" s="62"/>
      <c r="J19" s="62"/>
      <c r="K19" s="62"/>
      <c r="L19" s="62"/>
      <c r="M19" s="62"/>
      <c r="N19" s="62"/>
      <c r="O19" s="62"/>
    </row>
    <row r="20" spans="2:15" s="250" customFormat="1" ht="33" customHeight="1" x14ac:dyDescent="0.35">
      <c r="B20" s="251" t="s">
        <v>107</v>
      </c>
      <c r="C20" s="246" t="s">
        <v>69</v>
      </c>
      <c r="D20" s="246" t="s">
        <v>70</v>
      </c>
      <c r="E20" s="247" t="s">
        <v>71</v>
      </c>
      <c r="F20" s="248" t="s">
        <v>72</v>
      </c>
      <c r="G20" s="248" t="s">
        <v>121</v>
      </c>
      <c r="H20" s="249" t="s">
        <v>122</v>
      </c>
    </row>
    <row r="21" spans="2:15" s="62" customFormat="1" ht="15.5" x14ac:dyDescent="0.35">
      <c r="B21" s="79" t="s">
        <v>34</v>
      </c>
      <c r="C21" s="252">
        <v>0</v>
      </c>
      <c r="D21" s="252">
        <v>0</v>
      </c>
      <c r="E21" s="253">
        <f>C21*D21</f>
        <v>0</v>
      </c>
      <c r="F21" s="73">
        <v>0</v>
      </c>
      <c r="G21" s="254">
        <f>E21*F21</f>
        <v>0</v>
      </c>
      <c r="H21" s="116">
        <f>IFERROR(G21/H33,0)</f>
        <v>0</v>
      </c>
    </row>
    <row r="22" spans="2:15" s="62" customFormat="1" ht="16" thickBot="1" x14ac:dyDescent="0.4">
      <c r="B22" s="201" t="s">
        <v>34</v>
      </c>
      <c r="C22" s="255">
        <v>0</v>
      </c>
      <c r="D22" s="255">
        <v>0</v>
      </c>
      <c r="E22" s="256">
        <f>C22*D22</f>
        <v>0</v>
      </c>
      <c r="F22" s="192">
        <v>0</v>
      </c>
      <c r="G22" s="257">
        <f>E22*F22</f>
        <v>0</v>
      </c>
      <c r="H22" s="117">
        <f>IFERROR(G22/H33,0)</f>
        <v>0</v>
      </c>
    </row>
    <row r="23" spans="2:15" s="282" customFormat="1" ht="19" thickBot="1" x14ac:dyDescent="0.5">
      <c r="B23" s="136" t="s">
        <v>13</v>
      </c>
      <c r="C23" s="137"/>
      <c r="D23" s="138"/>
      <c r="E23" s="139">
        <f>SUM(E21:E22)</f>
        <v>0</v>
      </c>
      <c r="F23" s="140"/>
      <c r="G23" s="141">
        <f>SUM(G21:G22)</f>
        <v>0</v>
      </c>
      <c r="H23" s="142">
        <f>IFERROR(G23/H33,0)</f>
        <v>0</v>
      </c>
      <c r="I23" s="62"/>
      <c r="J23" s="62"/>
      <c r="K23" s="62"/>
      <c r="L23" s="62"/>
      <c r="M23" s="62"/>
      <c r="N23" s="62"/>
      <c r="O23" s="62"/>
    </row>
    <row r="24" spans="2:15" s="62" customFormat="1" ht="32.25" customHeight="1" x14ac:dyDescent="0.35">
      <c r="B24" s="251" t="s">
        <v>43</v>
      </c>
      <c r="C24" s="246" t="s">
        <v>69</v>
      </c>
      <c r="D24" s="246" t="s">
        <v>70</v>
      </c>
      <c r="E24" s="247" t="s">
        <v>71</v>
      </c>
      <c r="F24" s="248" t="s">
        <v>72</v>
      </c>
      <c r="G24" s="248" t="s">
        <v>121</v>
      </c>
      <c r="H24" s="249" t="s">
        <v>122</v>
      </c>
    </row>
    <row r="25" spans="2:15" s="62" customFormat="1" ht="15.5" x14ac:dyDescent="0.35">
      <c r="B25" s="341" t="s">
        <v>34</v>
      </c>
      <c r="C25" s="252">
        <v>0</v>
      </c>
      <c r="D25" s="252">
        <v>0</v>
      </c>
      <c r="E25" s="253">
        <f>C25*D25</f>
        <v>0</v>
      </c>
      <c r="F25" s="73">
        <v>0</v>
      </c>
      <c r="G25" s="254">
        <f>E25*F25</f>
        <v>0</v>
      </c>
      <c r="H25" s="116">
        <f>IFERROR(G25/H33,0)</f>
        <v>0</v>
      </c>
    </row>
    <row r="26" spans="2:15" s="62" customFormat="1" ht="16" thickBot="1" x14ac:dyDescent="0.4">
      <c r="B26" s="201" t="s">
        <v>34</v>
      </c>
      <c r="C26" s="255">
        <v>0</v>
      </c>
      <c r="D26" s="255">
        <v>0</v>
      </c>
      <c r="E26" s="256">
        <f>C26*D26</f>
        <v>0</v>
      </c>
      <c r="F26" s="192">
        <v>0</v>
      </c>
      <c r="G26" s="257">
        <f>E26*F26</f>
        <v>0</v>
      </c>
      <c r="H26" s="117">
        <f>IFERROR(G26/H33,0)</f>
        <v>0</v>
      </c>
    </row>
    <row r="27" spans="2:15" s="282" customFormat="1" ht="19" thickBot="1" x14ac:dyDescent="0.5">
      <c r="B27" s="136" t="s">
        <v>13</v>
      </c>
      <c r="C27" s="137"/>
      <c r="D27" s="138"/>
      <c r="E27" s="139">
        <f>SUM(E25:E26)</f>
        <v>0</v>
      </c>
      <c r="F27" s="140"/>
      <c r="G27" s="141">
        <f>SUM(G25:G26)</f>
        <v>0</v>
      </c>
      <c r="H27" s="142">
        <f>IFERROR(G27/H33,0)</f>
        <v>0</v>
      </c>
      <c r="I27" s="62"/>
      <c r="J27" s="62"/>
      <c r="K27" s="62"/>
      <c r="L27" s="62"/>
      <c r="M27" s="62"/>
      <c r="N27" s="62"/>
      <c r="O27" s="62"/>
    </row>
    <row r="28" spans="2:15" s="250" customFormat="1" ht="30" customHeight="1" x14ac:dyDescent="0.35">
      <c r="B28" s="251" t="s">
        <v>108</v>
      </c>
      <c r="C28" s="246" t="s">
        <v>69</v>
      </c>
      <c r="D28" s="246" t="s">
        <v>70</v>
      </c>
      <c r="E28" s="247" t="s">
        <v>71</v>
      </c>
      <c r="F28" s="248" t="s">
        <v>72</v>
      </c>
      <c r="G28" s="248" t="s">
        <v>121</v>
      </c>
      <c r="H28" s="249" t="s">
        <v>122</v>
      </c>
    </row>
    <row r="29" spans="2:15" s="62" customFormat="1" ht="15.5" x14ac:dyDescent="0.35">
      <c r="B29" s="79" t="s">
        <v>34</v>
      </c>
      <c r="C29" s="252">
        <v>0</v>
      </c>
      <c r="D29" s="252">
        <v>0</v>
      </c>
      <c r="E29" s="253">
        <f>C29*D29</f>
        <v>0</v>
      </c>
      <c r="F29" s="73">
        <v>0</v>
      </c>
      <c r="G29" s="254">
        <f>E29*F29</f>
        <v>0</v>
      </c>
      <c r="H29" s="116">
        <f>IFERROR(G29/H33,0)</f>
        <v>0</v>
      </c>
    </row>
    <row r="30" spans="2:15" s="62" customFormat="1" ht="16" thickBot="1" x14ac:dyDescent="0.4">
      <c r="B30" s="201" t="s">
        <v>34</v>
      </c>
      <c r="C30" s="255">
        <v>0</v>
      </c>
      <c r="D30" s="255">
        <v>0</v>
      </c>
      <c r="E30" s="256">
        <f>C30*D30</f>
        <v>0</v>
      </c>
      <c r="F30" s="192">
        <v>0</v>
      </c>
      <c r="G30" s="257">
        <f>E30*F30</f>
        <v>0</v>
      </c>
      <c r="H30" s="117">
        <f>IFERROR(G30/H33,0)</f>
        <v>0</v>
      </c>
    </row>
    <row r="31" spans="2:15" s="282" customFormat="1" ht="19" thickBot="1" x14ac:dyDescent="0.5">
      <c r="B31" s="136" t="s">
        <v>13</v>
      </c>
      <c r="C31" s="137"/>
      <c r="D31" s="138"/>
      <c r="E31" s="139">
        <f>SUM(E29:E30)</f>
        <v>0</v>
      </c>
      <c r="F31" s="138"/>
      <c r="G31" s="141">
        <f>SUM(G29:G30)</f>
        <v>0</v>
      </c>
      <c r="H31" s="142">
        <f>IFERROR(G31/H33,0)</f>
        <v>0</v>
      </c>
      <c r="I31" s="62"/>
      <c r="J31" s="62"/>
      <c r="K31" s="62"/>
      <c r="L31" s="62"/>
      <c r="M31" s="62"/>
      <c r="N31" s="62"/>
      <c r="O31" s="62"/>
    </row>
    <row r="32" spans="2:15" s="225" customFormat="1" ht="25.5" customHeight="1" x14ac:dyDescent="0.35">
      <c r="G32" s="846" t="s">
        <v>114</v>
      </c>
      <c r="H32" s="258">
        <f>SUM(E12,E19,E23,E27,E31)</f>
        <v>0</v>
      </c>
      <c r="I32" s="237" t="str">
        <f>D4</f>
        <v>lbs, cu</v>
      </c>
    </row>
    <row r="33" spans="2:15" s="225" customFormat="1" ht="20.25" customHeight="1" thickBot="1" x14ac:dyDescent="0.4">
      <c r="B33" s="259"/>
      <c r="C33" s="259"/>
      <c r="D33" s="259"/>
      <c r="E33" s="944" t="s">
        <v>109</v>
      </c>
      <c r="F33" s="944"/>
      <c r="G33" s="944"/>
      <c r="H33" s="260">
        <f>SUM(G12,G19,G23,G27,G31)</f>
        <v>0</v>
      </c>
      <c r="I33" s="237"/>
    </row>
    <row r="34" spans="2:15" s="225" customFormat="1" ht="24" thickBot="1" x14ac:dyDescent="0.6">
      <c r="B34" s="945" t="s">
        <v>282</v>
      </c>
      <c r="C34" s="946"/>
      <c r="D34" s="947"/>
      <c r="J34" s="237"/>
    </row>
    <row r="35" spans="2:15" s="62" customFormat="1" ht="19" thickBot="1" x14ac:dyDescent="0.5">
      <c r="B35" s="904" t="s">
        <v>33</v>
      </c>
      <c r="C35" s="905"/>
      <c r="D35" s="906"/>
      <c r="E35"/>
      <c r="F35"/>
      <c r="G35"/>
      <c r="H35"/>
      <c r="I35"/>
      <c r="J35" s="124"/>
      <c r="K35" s="124"/>
      <c r="L35" s="124"/>
      <c r="M35" s="124"/>
      <c r="N35" s="124"/>
      <c r="O35" s="124"/>
    </row>
    <row r="36" spans="2:15" s="62" customFormat="1" ht="18.5" x14ac:dyDescent="0.45">
      <c r="B36" s="811" t="s">
        <v>364</v>
      </c>
      <c r="C36" s="45">
        <v>0</v>
      </c>
      <c r="D36" s="46" t="s">
        <v>365</v>
      </c>
      <c r="E36"/>
      <c r="F36" s="220"/>
      <c r="G36" s="220"/>
      <c r="H36" s="60"/>
      <c r="I36"/>
    </row>
    <row r="37" spans="2:15" s="62" customFormat="1" ht="18.5" x14ac:dyDescent="0.45">
      <c r="B37" s="811" t="s">
        <v>351</v>
      </c>
      <c r="C37" s="14">
        <v>0</v>
      </c>
      <c r="D37" s="812" t="str">
        <f>'Project Your Income'!$D$6</f>
        <v>lbs, cu, ea</v>
      </c>
      <c r="E37"/>
      <c r="F37" s="220"/>
      <c r="G37" s="220"/>
      <c r="H37" s="60"/>
      <c r="I37"/>
      <c r="K37" s="63"/>
    </row>
    <row r="38" spans="2:15" s="62" customFormat="1" ht="18.5" x14ac:dyDescent="0.45">
      <c r="B38" s="811" t="s">
        <v>352</v>
      </c>
      <c r="C38" s="815">
        <f>C36*C37</f>
        <v>0</v>
      </c>
      <c r="D38" s="813" t="str">
        <f>$D$37</f>
        <v>lbs, cu, ea</v>
      </c>
      <c r="E38"/>
      <c r="F38" s="948"/>
      <c r="G38" s="948"/>
      <c r="H38" s="948"/>
    </row>
    <row r="39" spans="2:15" s="62" customFormat="1" ht="18.5" x14ac:dyDescent="0.45">
      <c r="B39" s="811" t="s">
        <v>353</v>
      </c>
      <c r="C39" s="816">
        <f>H32</f>
        <v>0</v>
      </c>
      <c r="D39" s="813" t="str">
        <f t="shared" ref="D39:D40" si="0">$D$37</f>
        <v>lbs, cu, ea</v>
      </c>
      <c r="E39"/>
      <c r="F39" s="949"/>
      <c r="G39" s="949"/>
      <c r="H39" s="949"/>
    </row>
    <row r="40" spans="2:15" s="62" customFormat="1" ht="18.5" x14ac:dyDescent="0.45">
      <c r="B40" s="811" t="s">
        <v>354</v>
      </c>
      <c r="C40" s="43">
        <f>C38-C39</f>
        <v>0</v>
      </c>
      <c r="D40" s="813" t="str">
        <f t="shared" si="0"/>
        <v>lbs, cu, ea</v>
      </c>
      <c r="E40"/>
      <c r="F40" s="60"/>
      <c r="G40" s="60"/>
      <c r="H40" s="60"/>
      <c r="I40"/>
    </row>
    <row r="41" spans="2:15" s="62" customFormat="1" ht="18.5" x14ac:dyDescent="0.45">
      <c r="B41" s="811" t="s">
        <v>355</v>
      </c>
      <c r="C41" s="814">
        <v>0</v>
      </c>
      <c r="D41" s="47" t="s">
        <v>6</v>
      </c>
      <c r="E41"/>
      <c r="F41"/>
      <c r="G41"/>
      <c r="H41"/>
      <c r="I41"/>
    </row>
    <row r="42" spans="2:15" s="62" customFormat="1" ht="18.5" x14ac:dyDescent="0.45">
      <c r="B42" s="811" t="s">
        <v>356</v>
      </c>
      <c r="C42" s="853">
        <f>'Describe Your Farm'!C26</f>
        <v>0</v>
      </c>
      <c r="D42" s="47" t="s">
        <v>6</v>
      </c>
      <c r="E42"/>
      <c r="F42"/>
      <c r="G42"/>
      <c r="H42"/>
      <c r="I42"/>
    </row>
    <row r="43" spans="2:15" s="62" customFormat="1" ht="19" thickBot="1" x14ac:dyDescent="0.5">
      <c r="B43" s="48"/>
      <c r="C43" s="48"/>
      <c r="D43" s="48"/>
      <c r="E43"/>
      <c r="F43"/>
      <c r="G43"/>
      <c r="H43"/>
      <c r="I43"/>
    </row>
    <row r="44" spans="2:15" s="62" customFormat="1" ht="15" thickBot="1" x14ac:dyDescent="0.4">
      <c r="B44" s="64"/>
      <c r="C44" s="104"/>
      <c r="D44" s="65"/>
      <c r="E44"/>
      <c r="F44"/>
      <c r="G44"/>
    </row>
    <row r="45" spans="2:15" ht="26.5" thickBot="1" x14ac:dyDescent="0.65">
      <c r="B45" s="866" t="s">
        <v>21</v>
      </c>
      <c r="C45" s="961"/>
      <c r="D45" s="867"/>
      <c r="H45" s="29"/>
    </row>
    <row r="46" spans="2:15" s="60" customFormat="1" ht="15.5" x14ac:dyDescent="0.35">
      <c r="B46" s="580" t="s">
        <v>401</v>
      </c>
      <c r="C46" s="854">
        <f>C36</f>
        <v>0</v>
      </c>
      <c r="D46" s="229"/>
      <c r="E46"/>
      <c r="F46"/>
      <c r="G46" s="226"/>
      <c r="H46" s="152"/>
      <c r="I46" s="152"/>
      <c r="J46" s="227"/>
      <c r="K46" s="227"/>
    </row>
    <row r="47" spans="2:15" ht="15.5" x14ac:dyDescent="0.35">
      <c r="B47" s="580" t="s">
        <v>402</v>
      </c>
      <c r="C47" s="630">
        <f>C41</f>
        <v>0</v>
      </c>
      <c r="D47" s="229"/>
      <c r="E47" s="229"/>
      <c r="F47" s="229"/>
      <c r="G47" s="68"/>
      <c r="H47" s="68"/>
      <c r="I47" s="68"/>
      <c r="J47" s="123"/>
      <c r="K47" s="123"/>
    </row>
    <row r="48" spans="2:15" s="228" customFormat="1" ht="15.5" x14ac:dyDescent="0.35">
      <c r="B48" s="909" t="s">
        <v>39</v>
      </c>
      <c r="C48" s="911" t="s">
        <v>368</v>
      </c>
      <c r="D48" s="911"/>
      <c r="E48" s="912" t="s">
        <v>2</v>
      </c>
      <c r="F48" s="914" t="s">
        <v>367</v>
      </c>
      <c r="G48" s="67"/>
      <c r="H48" s="67"/>
      <c r="I48" s="67"/>
      <c r="J48" s="68"/>
      <c r="K48" s="68"/>
      <c r="L48" s="67"/>
      <c r="M48" s="67"/>
      <c r="N48" s="67"/>
      <c r="O48" s="67"/>
    </row>
    <row r="49" spans="2:15" s="228" customFormat="1" ht="15.5" x14ac:dyDescent="0.35">
      <c r="B49" s="909"/>
      <c r="C49" s="845" t="s">
        <v>100</v>
      </c>
      <c r="D49" s="596" t="s">
        <v>101</v>
      </c>
      <c r="E49" s="912"/>
      <c r="F49" s="915"/>
      <c r="G49" s="67"/>
      <c r="H49" s="67"/>
      <c r="I49" s="67"/>
      <c r="J49" s="68"/>
      <c r="K49" s="67"/>
      <c r="L49" s="67"/>
      <c r="M49" s="67"/>
      <c r="N49" s="67"/>
      <c r="O49" s="67"/>
    </row>
    <row r="50" spans="2:15" s="62" customFormat="1" ht="15.75" customHeight="1" x14ac:dyDescent="0.35">
      <c r="B50" s="607" t="s">
        <v>32</v>
      </c>
      <c r="C50" s="81">
        <v>0</v>
      </c>
      <c r="D50" s="809">
        <v>0</v>
      </c>
      <c r="E50" s="598" t="s">
        <v>255</v>
      </c>
      <c r="F50" s="608"/>
      <c r="G50" s="67"/>
      <c r="H50" s="67"/>
      <c r="I50" s="67"/>
      <c r="J50" s="68"/>
      <c r="K50" s="67"/>
      <c r="L50" s="67"/>
      <c r="M50" s="67"/>
      <c r="N50" s="67"/>
      <c r="O50" s="67"/>
    </row>
    <row r="51" spans="2:15" s="62" customFormat="1" ht="15.5" x14ac:dyDescent="0.35">
      <c r="B51" s="609" t="s">
        <v>132</v>
      </c>
      <c r="C51" s="71">
        <v>0</v>
      </c>
      <c r="D51" s="71">
        <v>0</v>
      </c>
      <c r="E51" s="597" t="s">
        <v>255</v>
      </c>
      <c r="F51" s="608"/>
      <c r="G51" s="67"/>
      <c r="H51" s="67"/>
      <c r="I51" s="67"/>
      <c r="J51" s="67"/>
      <c r="K51" s="67"/>
      <c r="L51" s="67"/>
      <c r="M51" s="67"/>
      <c r="N51" s="67"/>
      <c r="O51" s="67"/>
    </row>
    <row r="52" spans="2:15" ht="15.5" x14ac:dyDescent="0.35">
      <c r="B52" s="609" t="s">
        <v>133</v>
      </c>
      <c r="C52" s="71">
        <v>0</v>
      </c>
      <c r="D52" s="71">
        <v>0</v>
      </c>
      <c r="E52" s="597" t="s">
        <v>255</v>
      </c>
      <c r="F52" s="608"/>
      <c r="G52" s="67"/>
      <c r="H52" s="67"/>
      <c r="I52" s="67"/>
      <c r="J52" s="67"/>
      <c r="K52" s="67"/>
      <c r="L52" s="67"/>
      <c r="M52" s="67"/>
      <c r="N52" s="67"/>
      <c r="O52" s="67"/>
    </row>
    <row r="53" spans="2:15" ht="15.5" x14ac:dyDescent="0.35">
      <c r="B53" s="490" t="s">
        <v>357</v>
      </c>
      <c r="C53" s="71">
        <v>0</v>
      </c>
      <c r="D53" s="71">
        <v>0</v>
      </c>
      <c r="E53" s="597" t="s">
        <v>255</v>
      </c>
      <c r="F53" s="608"/>
      <c r="G53" s="67"/>
      <c r="H53" s="67"/>
      <c r="I53" s="67"/>
      <c r="J53" s="67"/>
      <c r="K53" s="67"/>
      <c r="L53" s="67"/>
      <c r="M53" s="67"/>
      <c r="N53" s="67"/>
      <c r="O53" s="67"/>
    </row>
    <row r="54" spans="2:15" ht="15.5" x14ac:dyDescent="0.35">
      <c r="B54" s="490" t="s">
        <v>358</v>
      </c>
      <c r="C54" s="71">
        <v>0</v>
      </c>
      <c r="D54" s="71">
        <v>0</v>
      </c>
      <c r="E54" s="597" t="s">
        <v>255</v>
      </c>
      <c r="F54" s="608"/>
      <c r="G54" s="67"/>
      <c r="H54" s="67"/>
      <c r="I54" s="67"/>
      <c r="J54" s="67"/>
      <c r="K54" s="67"/>
      <c r="L54" s="67"/>
      <c r="M54" s="67"/>
      <c r="N54" s="67"/>
      <c r="O54" s="67"/>
    </row>
    <row r="55" spans="2:15" s="67" customFormat="1" ht="15.5" x14ac:dyDescent="0.35">
      <c r="B55" s="490" t="s">
        <v>359</v>
      </c>
      <c r="C55" s="71">
        <v>0</v>
      </c>
      <c r="D55" s="71">
        <v>0</v>
      </c>
      <c r="E55" s="597" t="s">
        <v>255</v>
      </c>
      <c r="F55" s="608"/>
    </row>
    <row r="56" spans="2:15" s="67" customFormat="1" ht="15.5" x14ac:dyDescent="0.35">
      <c r="B56" s="611" t="s">
        <v>360</v>
      </c>
      <c r="C56" s="84">
        <v>0</v>
      </c>
      <c r="D56" s="84">
        <v>0</v>
      </c>
      <c r="E56" s="597" t="s">
        <v>255</v>
      </c>
      <c r="F56" s="608"/>
    </row>
    <row r="57" spans="2:15" s="67" customFormat="1" ht="15.5" x14ac:dyDescent="0.35">
      <c r="B57" s="772" t="s">
        <v>324</v>
      </c>
      <c r="C57" s="84">
        <v>0</v>
      </c>
      <c r="D57" s="84">
        <v>0</v>
      </c>
      <c r="E57" s="597" t="s">
        <v>255</v>
      </c>
      <c r="F57" s="608"/>
    </row>
    <row r="58" spans="2:15" s="67" customFormat="1" ht="15.5" x14ac:dyDescent="0.35">
      <c r="B58" s="817" t="s">
        <v>75</v>
      </c>
      <c r="C58" s="71">
        <v>0</v>
      </c>
      <c r="D58" s="71">
        <v>0</v>
      </c>
      <c r="E58" s="597" t="s">
        <v>255</v>
      </c>
      <c r="F58" s="608"/>
    </row>
    <row r="59" spans="2:15" s="67" customFormat="1" ht="15.75" customHeight="1" x14ac:dyDescent="0.35">
      <c r="B59" s="490" t="s">
        <v>181</v>
      </c>
      <c r="C59" s="71">
        <v>0</v>
      </c>
      <c r="D59" s="71">
        <v>0</v>
      </c>
      <c r="E59" s="597" t="s">
        <v>255</v>
      </c>
      <c r="F59" s="608"/>
    </row>
    <row r="60" spans="2:15" s="67" customFormat="1" ht="15.5" x14ac:dyDescent="0.35">
      <c r="B60" s="610" t="s">
        <v>36</v>
      </c>
      <c r="C60" s="231">
        <f>SUM(C50:C59)/60</f>
        <v>0</v>
      </c>
      <c r="D60" s="231">
        <f>SUM(D50:D59)/60</f>
        <v>0</v>
      </c>
      <c r="E60" s="603" t="s">
        <v>256</v>
      </c>
      <c r="F60" s="612">
        <f>(C60*E89)+(D60*E90)</f>
        <v>0</v>
      </c>
    </row>
    <row r="61" spans="2:15" s="67" customFormat="1" ht="15.5" x14ac:dyDescent="0.35">
      <c r="B61" s="909" t="s">
        <v>38</v>
      </c>
      <c r="C61" s="911" t="s">
        <v>368</v>
      </c>
      <c r="D61" s="911"/>
      <c r="E61" s="913" t="s">
        <v>2</v>
      </c>
      <c r="F61" s="914" t="s">
        <v>367</v>
      </c>
      <c r="G61" s="225"/>
      <c r="H61" s="225"/>
      <c r="I61" s="225"/>
      <c r="J61" s="225"/>
      <c r="K61" s="225"/>
      <c r="L61" s="225"/>
      <c r="M61" s="225"/>
      <c r="N61" s="225"/>
      <c r="O61" s="225"/>
    </row>
    <row r="62" spans="2:15" s="67" customFormat="1" ht="15.5" x14ac:dyDescent="0.35">
      <c r="B62" s="909"/>
      <c r="C62" s="219" t="s">
        <v>100</v>
      </c>
      <c r="D62" s="232" t="s">
        <v>101</v>
      </c>
      <c r="E62" s="923"/>
      <c r="F62" s="915"/>
      <c r="G62" s="225"/>
      <c r="H62" s="225"/>
      <c r="I62" s="225"/>
      <c r="J62" s="225"/>
      <c r="K62" s="225"/>
      <c r="L62" s="225"/>
      <c r="M62" s="225"/>
      <c r="N62" s="225"/>
      <c r="O62" s="225"/>
    </row>
    <row r="63" spans="2:15" s="67" customFormat="1" ht="15.5" x14ac:dyDescent="0.35">
      <c r="B63" s="613" t="s">
        <v>362</v>
      </c>
      <c r="C63" s="81">
        <v>0</v>
      </c>
      <c r="D63" s="809">
        <v>0</v>
      </c>
      <c r="E63" s="598" t="s">
        <v>256</v>
      </c>
      <c r="F63" s="614"/>
    </row>
    <row r="64" spans="2:15" s="67" customFormat="1" ht="15.5" x14ac:dyDescent="0.35">
      <c r="B64" s="615" t="s">
        <v>22</v>
      </c>
      <c r="C64" s="71">
        <v>0</v>
      </c>
      <c r="D64" s="71">
        <v>0</v>
      </c>
      <c r="E64" s="597" t="s">
        <v>256</v>
      </c>
      <c r="F64" s="614"/>
    </row>
    <row r="65" spans="2:15" s="67" customFormat="1" ht="15.5" x14ac:dyDescent="0.35">
      <c r="B65" s="615" t="s">
        <v>23</v>
      </c>
      <c r="C65" s="71">
        <v>0</v>
      </c>
      <c r="D65" s="71">
        <v>0</v>
      </c>
      <c r="E65" s="597" t="s">
        <v>256</v>
      </c>
      <c r="F65" s="614"/>
    </row>
    <row r="66" spans="2:15" s="67" customFormat="1" ht="15.5" x14ac:dyDescent="0.35">
      <c r="B66" s="615" t="s">
        <v>63</v>
      </c>
      <c r="C66" s="71">
        <v>0</v>
      </c>
      <c r="D66" s="71">
        <v>0</v>
      </c>
      <c r="E66" s="597" t="s">
        <v>256</v>
      </c>
      <c r="F66" s="614"/>
    </row>
    <row r="67" spans="2:15" s="67" customFormat="1" ht="15.5" x14ac:dyDescent="0.35">
      <c r="B67" s="615" t="s">
        <v>361</v>
      </c>
      <c r="C67" s="71">
        <v>0</v>
      </c>
      <c r="D67" s="71">
        <v>0</v>
      </c>
      <c r="E67" s="597" t="s">
        <v>256</v>
      </c>
      <c r="F67" s="614"/>
    </row>
    <row r="68" spans="2:15" s="67" customFormat="1" ht="15.5" x14ac:dyDescent="0.35">
      <c r="B68" s="615" t="s">
        <v>363</v>
      </c>
      <c r="C68" s="71">
        <v>0</v>
      </c>
      <c r="D68" s="71">
        <v>0</v>
      </c>
      <c r="E68" s="597" t="s">
        <v>256</v>
      </c>
      <c r="F68" s="614"/>
    </row>
    <row r="69" spans="2:15" s="67" customFormat="1" ht="15.5" x14ac:dyDescent="0.35">
      <c r="B69" s="773" t="s">
        <v>28</v>
      </c>
      <c r="C69" s="71">
        <v>0</v>
      </c>
      <c r="D69" s="71">
        <v>0</v>
      </c>
      <c r="E69" s="597" t="s">
        <v>256</v>
      </c>
      <c r="F69" s="614"/>
    </row>
    <row r="70" spans="2:15" s="67" customFormat="1" ht="15.5" x14ac:dyDescent="0.35">
      <c r="B70" s="490" t="s">
        <v>181</v>
      </c>
      <c r="C70" s="71">
        <v>0</v>
      </c>
      <c r="D70" s="71">
        <v>0</v>
      </c>
      <c r="E70" s="597" t="s">
        <v>256</v>
      </c>
      <c r="F70" s="608"/>
    </row>
    <row r="71" spans="2:15" s="67" customFormat="1" ht="15.5" x14ac:dyDescent="0.35">
      <c r="B71" s="616" t="s">
        <v>103</v>
      </c>
      <c r="C71" s="604">
        <f>SUM(C63:C70)</f>
        <v>0</v>
      </c>
      <c r="D71" s="605">
        <f>SUM(D63:D70)</f>
        <v>0</v>
      </c>
      <c r="E71" s="606" t="s">
        <v>256</v>
      </c>
      <c r="F71" s="617">
        <f>(C71*E89)+(D71*E90)</f>
        <v>0</v>
      </c>
      <c r="G71" s="121"/>
    </row>
    <row r="72" spans="2:15" s="225" customFormat="1" ht="15.75" customHeight="1" x14ac:dyDescent="0.35">
      <c r="B72" s="909" t="s">
        <v>37</v>
      </c>
      <c r="C72" s="911" t="s">
        <v>368</v>
      </c>
      <c r="D72" s="911"/>
      <c r="E72" s="912" t="s">
        <v>2</v>
      </c>
      <c r="F72" s="914" t="s">
        <v>367</v>
      </c>
      <c r="G72" s="67"/>
      <c r="H72" s="67"/>
      <c r="I72" s="67"/>
      <c r="J72" s="67"/>
      <c r="K72" s="67"/>
      <c r="L72" s="67"/>
      <c r="M72" s="67"/>
      <c r="N72" s="67"/>
      <c r="O72" s="67"/>
    </row>
    <row r="73" spans="2:15" s="225" customFormat="1" ht="15.5" x14ac:dyDescent="0.35">
      <c r="B73" s="910"/>
      <c r="C73" s="631" t="s">
        <v>100</v>
      </c>
      <c r="D73" s="230" t="s">
        <v>101</v>
      </c>
      <c r="E73" s="913"/>
      <c r="F73" s="915"/>
      <c r="G73" s="67"/>
      <c r="H73" s="67"/>
      <c r="I73" s="67"/>
      <c r="J73" s="67"/>
      <c r="K73" s="67"/>
      <c r="L73" s="67"/>
      <c r="M73" s="67"/>
      <c r="N73" s="67"/>
      <c r="O73" s="67"/>
    </row>
    <row r="74" spans="2:15" s="67" customFormat="1" ht="15.5" x14ac:dyDescent="0.35">
      <c r="B74" s="917" t="str">
        <f>"Remember: Estimated Total Crop Yield per tree is "&amp;C37&amp;" "&amp;D39</f>
        <v>Remember: Estimated Total Crop Yield per tree is 0 lbs, cu, ea</v>
      </c>
      <c r="C74" s="918"/>
      <c r="D74" s="632"/>
      <c r="E74" s="633"/>
      <c r="F74" s="634"/>
    </row>
    <row r="75" spans="2:15" s="67" customFormat="1" ht="15.5" x14ac:dyDescent="0.35">
      <c r="B75" s="613" t="s">
        <v>24</v>
      </c>
      <c r="C75" s="70">
        <v>0</v>
      </c>
      <c r="D75" s="70">
        <v>0</v>
      </c>
      <c r="E75" s="599" t="s">
        <v>256</v>
      </c>
      <c r="F75" s="614"/>
    </row>
    <row r="76" spans="2:15" s="67" customFormat="1" ht="15.5" x14ac:dyDescent="0.35">
      <c r="B76" s="618" t="s">
        <v>25</v>
      </c>
      <c r="C76" s="71">
        <v>0</v>
      </c>
      <c r="D76" s="71">
        <v>0</v>
      </c>
      <c r="E76" s="601" t="s">
        <v>256</v>
      </c>
      <c r="F76" s="619"/>
    </row>
    <row r="77" spans="2:15" s="67" customFormat="1" ht="15.5" x14ac:dyDescent="0.35">
      <c r="B77" s="620" t="s">
        <v>27</v>
      </c>
      <c r="C77" s="71">
        <v>0</v>
      </c>
      <c r="D77" s="71">
        <v>0</v>
      </c>
      <c r="E77" s="601" t="s">
        <v>256</v>
      </c>
      <c r="F77" s="619"/>
    </row>
    <row r="78" spans="2:15" s="67" customFormat="1" ht="15.5" x14ac:dyDescent="0.35">
      <c r="B78" s="615" t="s">
        <v>325</v>
      </c>
      <c r="C78" s="85">
        <v>0</v>
      </c>
      <c r="D78" s="85">
        <v>0</v>
      </c>
      <c r="E78" s="600" t="s">
        <v>256</v>
      </c>
      <c r="F78" s="621"/>
    </row>
    <row r="79" spans="2:15" s="67" customFormat="1" ht="15.5" x14ac:dyDescent="0.35">
      <c r="B79" s="773" t="s">
        <v>26</v>
      </c>
      <c r="C79" s="85">
        <v>0</v>
      </c>
      <c r="D79" s="85">
        <v>0</v>
      </c>
      <c r="E79" s="600" t="s">
        <v>256</v>
      </c>
      <c r="F79" s="621"/>
    </row>
    <row r="80" spans="2:15" s="67" customFormat="1" ht="15.5" x14ac:dyDescent="0.35">
      <c r="B80" s="490" t="s">
        <v>181</v>
      </c>
      <c r="C80" s="71">
        <v>0</v>
      </c>
      <c r="D80" s="71">
        <v>0</v>
      </c>
      <c r="E80" s="597" t="s">
        <v>256</v>
      </c>
      <c r="F80" s="608"/>
    </row>
    <row r="81" spans="2:15" s="67" customFormat="1" ht="15.5" x14ac:dyDescent="0.35">
      <c r="B81" s="622" t="s">
        <v>104</v>
      </c>
      <c r="C81" s="233">
        <f>SUM(C75:C80)</f>
        <v>0</v>
      </c>
      <c r="D81" s="234">
        <f>SUM(D75:D80)</f>
        <v>0</v>
      </c>
      <c r="E81" s="602" t="s">
        <v>256</v>
      </c>
      <c r="F81" s="623">
        <f>(C81*E89)+(D81*E90)</f>
        <v>0</v>
      </c>
      <c r="G81" s="122"/>
    </row>
    <row r="82" spans="2:15" s="67" customFormat="1" ht="15.5" x14ac:dyDescent="0.35">
      <c r="B82" s="624"/>
      <c r="C82" s="635" t="s">
        <v>100</v>
      </c>
      <c r="D82" s="635" t="s">
        <v>101</v>
      </c>
      <c r="E82" s="235"/>
      <c r="F82" s="625"/>
      <c r="G82" s="282"/>
      <c r="H82" s="282"/>
      <c r="I82" s="282"/>
      <c r="J82" s="282"/>
      <c r="K82" s="282"/>
      <c r="L82" s="282"/>
      <c r="M82" s="282"/>
      <c r="N82" s="282"/>
      <c r="O82" s="282"/>
    </row>
    <row r="83" spans="2:15" s="67" customFormat="1" ht="15.75" customHeight="1" x14ac:dyDescent="0.35">
      <c r="B83" s="626" t="s">
        <v>391</v>
      </c>
      <c r="C83" s="488">
        <f>SUM(C60,C71,C81)</f>
        <v>0</v>
      </c>
      <c r="D83" s="488">
        <f>SUM(D60,D71,D81)</f>
        <v>0</v>
      </c>
      <c r="E83" s="599" t="s">
        <v>256</v>
      </c>
      <c r="F83" s="627"/>
    </row>
    <row r="84" spans="2:15" s="67" customFormat="1" ht="15.5" x14ac:dyDescent="0.35">
      <c r="B84" s="645" t="s">
        <v>120</v>
      </c>
      <c r="C84" s="646">
        <f>C83*C47</f>
        <v>0</v>
      </c>
      <c r="D84" s="646">
        <f>D83*F86</f>
        <v>0</v>
      </c>
      <c r="E84" s="600" t="s">
        <v>256</v>
      </c>
      <c r="F84" s="628"/>
      <c r="H84" s="489"/>
      <c r="I84" s="153"/>
    </row>
    <row r="85" spans="2:15" s="67" customFormat="1" ht="18.5" x14ac:dyDescent="0.45">
      <c r="B85" s="30"/>
      <c r="C85" s="30"/>
      <c r="D85" s="553"/>
      <c r="E85" s="580" t="s">
        <v>404</v>
      </c>
      <c r="F85" s="214">
        <f>F60+F71+F81</f>
        <v>0</v>
      </c>
      <c r="G85" s="68"/>
      <c r="H85" s="489"/>
      <c r="I85" s="153"/>
    </row>
    <row r="86" spans="2:15" s="67" customFormat="1" ht="18.5" x14ac:dyDescent="0.45">
      <c r="B86" s="30"/>
      <c r="C86" s="30"/>
      <c r="D86" s="553"/>
      <c r="E86" s="580" t="s">
        <v>403</v>
      </c>
      <c r="F86" s="766">
        <f>C36</f>
        <v>0</v>
      </c>
      <c r="G86" s="68"/>
      <c r="J86" s="261"/>
      <c r="K86" s="261"/>
      <c r="L86" s="261"/>
      <c r="M86" s="261"/>
      <c r="N86" s="261"/>
      <c r="O86" s="261"/>
    </row>
    <row r="87" spans="2:15" s="67" customFormat="1" ht="18.5" x14ac:dyDescent="0.45">
      <c r="B87" s="30"/>
      <c r="C87" s="30"/>
      <c r="D87" s="553"/>
      <c r="E87" s="580" t="s">
        <v>257</v>
      </c>
      <c r="F87" s="214">
        <f>F85*F86</f>
        <v>0</v>
      </c>
      <c r="G87" s="68"/>
      <c r="J87" s="261"/>
      <c r="K87" s="261"/>
      <c r="L87" s="261"/>
      <c r="M87" s="261"/>
      <c r="N87" s="261"/>
      <c r="O87" s="261"/>
    </row>
    <row r="88" spans="2:15" s="67" customFormat="1" ht="18.5" x14ac:dyDescent="0.45">
      <c r="B88" s="30"/>
      <c r="C88" s="908" t="s">
        <v>258</v>
      </c>
      <c r="D88" s="908"/>
      <c r="E88" s="908"/>
      <c r="F88" s="554"/>
      <c r="G88" s="68"/>
      <c r="J88" s="261"/>
      <c r="K88" s="261"/>
      <c r="L88" s="261"/>
      <c r="M88" s="261"/>
      <c r="N88" s="261"/>
      <c r="O88" s="261"/>
    </row>
    <row r="89" spans="2:15" s="67" customFormat="1" ht="15.5" x14ac:dyDescent="0.35">
      <c r="B89" s="552"/>
      <c r="C89" s="636"/>
      <c r="D89" s="637" t="s">
        <v>222</v>
      </c>
      <c r="E89" s="638">
        <f>' Labor Overheads'!C23</f>
        <v>0</v>
      </c>
      <c r="F89" s="554"/>
      <c r="G89" s="68"/>
      <c r="J89" s="261"/>
      <c r="K89" s="261"/>
      <c r="L89" s="261"/>
      <c r="M89" s="261"/>
      <c r="N89" s="261"/>
      <c r="O89" s="261"/>
    </row>
    <row r="90" spans="2:15" s="67" customFormat="1" ht="18.5" x14ac:dyDescent="0.45">
      <c r="B90" s="552"/>
      <c r="C90" s="639"/>
      <c r="D90" s="580" t="s">
        <v>227</v>
      </c>
      <c r="E90" s="640">
        <f>' Labor Overheads'!$C$12</f>
        <v>0</v>
      </c>
      <c r="F90" s="30"/>
      <c r="G90" s="68"/>
      <c r="J90" s="261"/>
      <c r="K90" s="261"/>
      <c r="L90" s="261"/>
      <c r="M90" s="261"/>
      <c r="N90" s="261"/>
      <c r="O90" s="261"/>
    </row>
    <row r="91" spans="2:15" s="67" customFormat="1" ht="18.5" x14ac:dyDescent="0.45">
      <c r="B91" s="552"/>
      <c r="C91" s="639"/>
      <c r="D91" s="489" t="s">
        <v>260</v>
      </c>
      <c r="E91" s="641">
        <f>D84*E90</f>
        <v>0</v>
      </c>
      <c r="F91" s="30"/>
      <c r="G91" s="68"/>
      <c r="J91" s="261"/>
      <c r="K91" s="261"/>
      <c r="L91" s="261"/>
      <c r="M91" s="261"/>
      <c r="N91" s="261"/>
      <c r="O91" s="261"/>
    </row>
    <row r="92" spans="2:15" s="67" customFormat="1" ht="18.5" x14ac:dyDescent="0.45">
      <c r="B92" s="552"/>
      <c r="C92" s="642"/>
      <c r="D92" s="643" t="s">
        <v>259</v>
      </c>
      <c r="E92" s="644">
        <f>C84*E89</f>
        <v>0</v>
      </c>
      <c r="F92" s="30"/>
      <c r="G92" s="68"/>
      <c r="J92" s="261"/>
      <c r="K92" s="261"/>
      <c r="L92" s="261"/>
      <c r="M92" s="261"/>
      <c r="N92" s="261"/>
      <c r="O92" s="261"/>
    </row>
    <row r="93" spans="2:15" s="282" customFormat="1" ht="16" thickBot="1" x14ac:dyDescent="0.4">
      <c r="B93" s="68"/>
      <c r="C93" s="68"/>
      <c r="D93" s="68"/>
      <c r="E93" s="69"/>
      <c r="F93" s="214"/>
      <c r="G93" s="68"/>
      <c r="H93" s="67"/>
      <c r="I93" s="67"/>
      <c r="J93" s="261"/>
      <c r="K93" s="261"/>
      <c r="L93" s="261"/>
      <c r="M93" s="261"/>
      <c r="N93" s="261"/>
      <c r="O93" s="261"/>
    </row>
    <row r="94" spans="2:15" s="67" customFormat="1" ht="26.5" thickBot="1" x14ac:dyDescent="0.65">
      <c r="B94" s="866" t="s">
        <v>29</v>
      </c>
      <c r="C94" s="961"/>
      <c r="D94" s="867"/>
      <c r="E94"/>
    </row>
    <row r="95" spans="2:15" s="67" customFormat="1" ht="18.75" customHeight="1" x14ac:dyDescent="0.35">
      <c r="B95" s="241" t="s">
        <v>65</v>
      </c>
      <c r="C95" s="672" t="s">
        <v>371</v>
      </c>
      <c r="D95" s="673" t="s">
        <v>2</v>
      </c>
      <c r="E95" s="688" t="s">
        <v>3</v>
      </c>
      <c r="F95" s="671" t="s">
        <v>18</v>
      </c>
      <c r="G95"/>
      <c r="H95"/>
      <c r="I95" s="62"/>
    </row>
    <row r="96" spans="2:15" s="67" customFormat="1" ht="15.5" x14ac:dyDescent="0.35">
      <c r="B96" s="75" t="s">
        <v>34</v>
      </c>
      <c r="C96" s="76">
        <v>0</v>
      </c>
      <c r="D96" s="77" t="s">
        <v>68</v>
      </c>
      <c r="E96" s="78">
        <v>0</v>
      </c>
      <c r="F96" s="74">
        <f>C96*E96</f>
        <v>0</v>
      </c>
      <c r="G96"/>
      <c r="H96"/>
      <c r="I96"/>
    </row>
    <row r="97" spans="2:16" s="67" customFormat="1" ht="15.5" x14ac:dyDescent="0.35">
      <c r="B97" s="194" t="s">
        <v>34</v>
      </c>
      <c r="C97" s="85">
        <v>0</v>
      </c>
      <c r="D97" s="195" t="s">
        <v>68</v>
      </c>
      <c r="E97" s="196">
        <v>0</v>
      </c>
      <c r="F97" s="190">
        <f>C97*E97</f>
        <v>0</v>
      </c>
      <c r="G97"/>
      <c r="H97"/>
      <c r="I97"/>
      <c r="P97" s="261"/>
    </row>
    <row r="98" spans="2:16" s="67" customFormat="1" ht="16" thickBot="1" x14ac:dyDescent="0.4">
      <c r="B98" s="197"/>
      <c r="C98" s="198"/>
      <c r="D98" s="199"/>
      <c r="E98" s="198"/>
      <c r="F98" s="200">
        <f>SUM(F96:F97)</f>
        <v>0</v>
      </c>
      <c r="G98"/>
      <c r="H98"/>
      <c r="I98"/>
      <c r="P98" s="261"/>
    </row>
    <row r="99" spans="2:16" s="67" customFormat="1" ht="15.5" x14ac:dyDescent="0.35">
      <c r="B99" s="240" t="s">
        <v>64</v>
      </c>
      <c r="C99" s="672" t="s">
        <v>371</v>
      </c>
      <c r="D99" s="679" t="s">
        <v>2</v>
      </c>
      <c r="E99" s="678" t="s">
        <v>3</v>
      </c>
      <c r="F99" s="671" t="s">
        <v>18</v>
      </c>
      <c r="G99"/>
      <c r="H99"/>
      <c r="P99" s="261"/>
    </row>
    <row r="100" spans="2:16" s="67" customFormat="1" ht="15.5" x14ac:dyDescent="0.35">
      <c r="B100" s="87" t="s">
        <v>7</v>
      </c>
      <c r="C100" s="71">
        <v>0</v>
      </c>
      <c r="D100" s="342" t="s">
        <v>304</v>
      </c>
      <c r="E100" s="73">
        <v>0</v>
      </c>
      <c r="F100" s="74">
        <f t="shared" ref="F100:F108" si="1">C100*E100</f>
        <v>0</v>
      </c>
      <c r="G100"/>
      <c r="H100"/>
      <c r="J100" s="261"/>
      <c r="K100" s="261"/>
      <c r="L100" s="261"/>
      <c r="M100" s="261"/>
      <c r="N100" s="261"/>
      <c r="O100" s="261"/>
      <c r="P100" s="261"/>
    </row>
    <row r="101" spans="2:16" s="67" customFormat="1" ht="15.5" x14ac:dyDescent="0.35">
      <c r="B101" s="562" t="s">
        <v>223</v>
      </c>
      <c r="C101" s="71">
        <v>0</v>
      </c>
      <c r="D101" s="82" t="s">
        <v>9</v>
      </c>
      <c r="E101" s="73">
        <v>0</v>
      </c>
      <c r="F101" s="74">
        <f t="shared" si="1"/>
        <v>0</v>
      </c>
      <c r="G101"/>
      <c r="H101"/>
      <c r="J101" s="261"/>
      <c r="K101" s="261"/>
      <c r="L101" s="261"/>
      <c r="M101" s="261"/>
      <c r="N101" s="261"/>
      <c r="O101" s="261"/>
      <c r="P101" s="261"/>
    </row>
    <row r="102" spans="2:16" s="67" customFormat="1" ht="15.5" x14ac:dyDescent="0.35">
      <c r="B102" s="87" t="s">
        <v>94</v>
      </c>
      <c r="C102" s="71">
        <v>0</v>
      </c>
      <c r="D102" s="82" t="s">
        <v>5</v>
      </c>
      <c r="E102" s="73">
        <v>0</v>
      </c>
      <c r="F102" s="74">
        <f t="shared" si="1"/>
        <v>0</v>
      </c>
      <c r="G102"/>
      <c r="H102"/>
      <c r="J102" s="261"/>
      <c r="K102" s="261"/>
      <c r="L102" s="261"/>
      <c r="M102" s="261"/>
      <c r="N102" s="261"/>
      <c r="O102" s="261"/>
      <c r="P102" s="261"/>
    </row>
    <row r="103" spans="2:16" s="67" customFormat="1" ht="15.5" x14ac:dyDescent="0.35">
      <c r="B103" s="87" t="s">
        <v>95</v>
      </c>
      <c r="C103" s="71">
        <v>0</v>
      </c>
      <c r="D103" s="82" t="s">
        <v>5</v>
      </c>
      <c r="E103" s="73">
        <v>0</v>
      </c>
      <c r="F103" s="74">
        <f t="shared" si="1"/>
        <v>0</v>
      </c>
      <c r="G103"/>
      <c r="H103"/>
      <c r="J103" s="261"/>
      <c r="K103" s="261"/>
      <c r="L103" s="261"/>
      <c r="M103" s="261"/>
      <c r="N103" s="261"/>
      <c r="O103" s="262"/>
      <c r="P103" s="261"/>
    </row>
    <row r="104" spans="2:16" s="67" customFormat="1" ht="15.5" x14ac:dyDescent="0.35">
      <c r="B104" s="87" t="s">
        <v>96</v>
      </c>
      <c r="C104" s="71">
        <v>0</v>
      </c>
      <c r="D104" s="82" t="s">
        <v>8</v>
      </c>
      <c r="E104" s="73">
        <v>0</v>
      </c>
      <c r="F104" s="74">
        <f t="shared" si="1"/>
        <v>0</v>
      </c>
      <c r="G104"/>
      <c r="H104"/>
      <c r="J104" s="261"/>
      <c r="K104" s="261"/>
      <c r="L104" s="261"/>
      <c r="M104" s="261"/>
      <c r="N104" s="261"/>
      <c r="O104" s="264"/>
      <c r="P104" s="261"/>
    </row>
    <row r="105" spans="2:16" s="67" customFormat="1" ht="15.5" x14ac:dyDescent="0.35">
      <c r="B105" s="87" t="s">
        <v>12</v>
      </c>
      <c r="C105" s="71">
        <v>0</v>
      </c>
      <c r="D105" s="82" t="s">
        <v>8</v>
      </c>
      <c r="E105" s="73">
        <v>0</v>
      </c>
      <c r="F105" s="74">
        <f t="shared" si="1"/>
        <v>0</v>
      </c>
      <c r="G105"/>
      <c r="H105"/>
      <c r="J105" s="266"/>
      <c r="K105" s="266"/>
      <c r="L105" s="266"/>
      <c r="M105" s="266"/>
      <c r="N105" s="266"/>
      <c r="O105" s="266"/>
    </row>
    <row r="106" spans="2:16" s="67" customFormat="1" ht="15.5" x14ac:dyDescent="0.35">
      <c r="B106" s="87" t="s">
        <v>10</v>
      </c>
      <c r="C106" s="71">
        <v>0</v>
      </c>
      <c r="D106" s="82" t="s">
        <v>11</v>
      </c>
      <c r="E106" s="73">
        <v>0</v>
      </c>
      <c r="F106" s="83">
        <f t="shared" si="1"/>
        <v>0</v>
      </c>
      <c r="G106"/>
      <c r="H106"/>
      <c r="J106" s="267"/>
      <c r="K106" s="268"/>
      <c r="L106" s="268"/>
      <c r="M106" s="269"/>
      <c r="N106" s="270"/>
      <c r="O106" s="271"/>
    </row>
    <row r="107" spans="2:16" s="67" customFormat="1" ht="15.5" x14ac:dyDescent="0.35">
      <c r="B107" s="79" t="s">
        <v>35</v>
      </c>
      <c r="C107" s="71">
        <v>0</v>
      </c>
      <c r="D107" s="82" t="s">
        <v>9</v>
      </c>
      <c r="E107" s="73">
        <v>0</v>
      </c>
      <c r="F107" s="83">
        <f t="shared" si="1"/>
        <v>0</v>
      </c>
      <c r="G107"/>
      <c r="H107"/>
      <c r="J107" s="272"/>
      <c r="K107" s="273"/>
      <c r="L107" s="272"/>
      <c r="M107" s="274"/>
      <c r="N107" s="274"/>
      <c r="O107" s="275"/>
    </row>
    <row r="108" spans="2:16" s="67" customFormat="1" ht="15.75" customHeight="1" x14ac:dyDescent="0.35">
      <c r="B108" s="79" t="s">
        <v>35</v>
      </c>
      <c r="C108" s="71">
        <v>0</v>
      </c>
      <c r="D108" s="82" t="s">
        <v>9</v>
      </c>
      <c r="E108" s="73">
        <v>0</v>
      </c>
      <c r="F108" s="83">
        <f t="shared" si="1"/>
        <v>0</v>
      </c>
      <c r="G108"/>
      <c r="H108"/>
      <c r="J108" s="272"/>
      <c r="K108" s="273"/>
      <c r="L108" s="272"/>
      <c r="M108" s="274"/>
      <c r="N108" s="274"/>
      <c r="O108" s="275"/>
    </row>
    <row r="109" spans="2:16" s="67" customFormat="1" ht="18.75" customHeight="1" thickBot="1" x14ac:dyDescent="0.4">
      <c r="B109" s="204"/>
      <c r="C109" s="202"/>
      <c r="D109" s="202"/>
      <c r="E109" s="202"/>
      <c r="F109" s="203">
        <f>SUM(F100:F108)</f>
        <v>0</v>
      </c>
      <c r="G109"/>
      <c r="H109"/>
      <c r="J109" s="272"/>
      <c r="K109" s="273"/>
      <c r="L109" s="272"/>
      <c r="M109" s="274"/>
      <c r="N109" s="274"/>
      <c r="O109" s="275"/>
    </row>
    <row r="110" spans="2:16" s="67" customFormat="1" ht="15.5" x14ac:dyDescent="0.35">
      <c r="B110" s="240" t="s">
        <v>66</v>
      </c>
      <c r="C110" s="672" t="s">
        <v>371</v>
      </c>
      <c r="D110" s="679" t="s">
        <v>2</v>
      </c>
      <c r="E110" s="678" t="s">
        <v>3</v>
      </c>
      <c r="F110" s="671" t="s">
        <v>18</v>
      </c>
      <c r="G110"/>
      <c r="H110"/>
      <c r="J110" s="272"/>
      <c r="K110" s="963"/>
      <c r="L110" s="963"/>
      <c r="M110" s="963"/>
      <c r="N110" s="963"/>
      <c r="O110" s="963"/>
    </row>
    <row r="111" spans="2:16" s="67" customFormat="1" ht="18.5" x14ac:dyDescent="0.45">
      <c r="B111" s="32" t="s">
        <v>375</v>
      </c>
      <c r="C111" s="71">
        <v>0</v>
      </c>
      <c r="D111" s="72" t="s">
        <v>67</v>
      </c>
      <c r="E111" s="73">
        <v>0</v>
      </c>
      <c r="F111" s="74">
        <f>C111*E111</f>
        <v>0</v>
      </c>
      <c r="G111"/>
      <c r="H111"/>
      <c r="J111" s="267"/>
      <c r="K111" s="268"/>
      <c r="L111" s="268"/>
      <c r="M111" s="269"/>
      <c r="N111" s="270"/>
      <c r="O111" s="271"/>
      <c r="P111" s="261"/>
    </row>
    <row r="112" spans="2:16" s="67" customFormat="1" ht="18.5" x14ac:dyDescent="0.45">
      <c r="B112" s="32" t="s">
        <v>376</v>
      </c>
      <c r="C112" s="71">
        <v>0</v>
      </c>
      <c r="D112" s="72" t="s">
        <v>67</v>
      </c>
      <c r="E112" s="73">
        <v>0</v>
      </c>
      <c r="F112" s="74">
        <f>C112*E112</f>
        <v>0</v>
      </c>
      <c r="G112"/>
      <c r="H112"/>
      <c r="J112" s="272"/>
      <c r="K112" s="273"/>
      <c r="L112" s="272"/>
      <c r="M112" s="274"/>
      <c r="N112" s="274"/>
      <c r="O112" s="275"/>
      <c r="P112" s="261"/>
    </row>
    <row r="113" spans="2:17" s="67" customFormat="1" ht="18.5" x14ac:dyDescent="0.45">
      <c r="B113" s="32" t="s">
        <v>377</v>
      </c>
      <c r="C113" s="71">
        <v>0</v>
      </c>
      <c r="D113" s="72" t="s">
        <v>9</v>
      </c>
      <c r="E113" s="73">
        <v>0</v>
      </c>
      <c r="F113" s="74">
        <f>C113*E113</f>
        <v>0</v>
      </c>
      <c r="G113"/>
      <c r="H113"/>
      <c r="J113" s="272"/>
      <c r="K113" s="273"/>
      <c r="L113" s="272"/>
      <c r="M113" s="274"/>
      <c r="N113" s="274"/>
      <c r="O113" s="275"/>
      <c r="P113" s="261"/>
    </row>
    <row r="114" spans="2:17" s="67" customFormat="1" ht="15.5" x14ac:dyDescent="0.35">
      <c r="B114" s="79" t="s">
        <v>35</v>
      </c>
      <c r="C114" s="71">
        <v>0</v>
      </c>
      <c r="D114" s="342" t="s">
        <v>147</v>
      </c>
      <c r="E114" s="73">
        <v>0</v>
      </c>
      <c r="F114" s="74">
        <f>C114*E114</f>
        <v>0</v>
      </c>
      <c r="G114"/>
      <c r="H114"/>
      <c r="J114" s="272"/>
      <c r="K114" s="273"/>
      <c r="L114" s="272"/>
      <c r="M114" s="274"/>
      <c r="N114" s="274"/>
      <c r="O114" s="275"/>
      <c r="P114" s="263"/>
      <c r="Q114" s="62"/>
    </row>
    <row r="115" spans="2:17" s="67" customFormat="1" ht="15.5" x14ac:dyDescent="0.35">
      <c r="B115" s="201" t="s">
        <v>35</v>
      </c>
      <c r="C115" s="84">
        <v>0</v>
      </c>
      <c r="D115" s="191" t="s">
        <v>4</v>
      </c>
      <c r="E115" s="192">
        <v>0</v>
      </c>
      <c r="F115" s="190">
        <f>C115*E115</f>
        <v>0</v>
      </c>
      <c r="G115"/>
      <c r="H115"/>
      <c r="J115" s="963"/>
      <c r="K115" s="963"/>
      <c r="L115" s="963"/>
      <c r="M115" s="963"/>
      <c r="N115" s="963"/>
      <c r="O115" s="963"/>
      <c r="P115" s="265"/>
      <c r="Q115"/>
    </row>
    <row r="116" spans="2:17" s="67" customFormat="1" ht="15.5" x14ac:dyDescent="0.35">
      <c r="B116" s="204"/>
      <c r="C116" s="202"/>
      <c r="D116" s="202"/>
      <c r="E116" s="202"/>
      <c r="F116" s="200">
        <f>SUM(F111:F115)</f>
        <v>0</v>
      </c>
      <c r="G116"/>
      <c r="H116"/>
      <c r="J116" s="267"/>
      <c r="K116" s="268"/>
      <c r="L116" s="268"/>
      <c r="M116" s="269"/>
      <c r="N116" s="270"/>
      <c r="O116" s="271"/>
      <c r="P116" s="266"/>
      <c r="Q116"/>
    </row>
    <row r="117" spans="2:17" s="67" customFormat="1" ht="15.75" customHeight="1" x14ac:dyDescent="0.45">
      <c r="B117" s="178"/>
      <c r="C117" s="808"/>
      <c r="D117" s="679"/>
      <c r="E117" s="678"/>
      <c r="F117" s="834" t="s">
        <v>18</v>
      </c>
      <c r="G117"/>
      <c r="H117"/>
      <c r="J117" s="272"/>
      <c r="K117" s="273"/>
      <c r="L117" s="272"/>
      <c r="M117" s="274"/>
      <c r="N117" s="274"/>
      <c r="O117" s="275"/>
      <c r="P117" s="270"/>
    </row>
    <row r="118" spans="2:17" s="67" customFormat="1" ht="19" thickBot="1" x14ac:dyDescent="0.5">
      <c r="B118" s="822" t="s">
        <v>13</v>
      </c>
      <c r="C118" s="693"/>
      <c r="D118" s="693"/>
      <c r="E118" s="693"/>
      <c r="F118" s="832">
        <f>F116+F109+F97</f>
        <v>0</v>
      </c>
      <c r="G118"/>
      <c r="H118"/>
      <c r="J118" s="272"/>
      <c r="K118" s="273"/>
      <c r="L118" s="272"/>
      <c r="M118" s="274"/>
      <c r="N118" s="274"/>
      <c r="O118" s="275"/>
      <c r="P118" s="274"/>
    </row>
    <row r="119" spans="2:17" s="67" customFormat="1" ht="24" thickBot="1" x14ac:dyDescent="0.6">
      <c r="B119" s="209" t="s">
        <v>129</v>
      </c>
      <c r="C119" s="211" t="str">
        <f>"Remember: Estimated Crop Yield Per Tree Is "&amp;C37&amp;" "&amp;D39</f>
        <v>Remember: Estimated Crop Yield Per Tree Is 0 lbs, cu, ea</v>
      </c>
      <c r="D119" s="210"/>
      <c r="E119" s="210"/>
      <c r="F119" s="210"/>
      <c r="G119"/>
      <c r="H119"/>
      <c r="J119" s="272"/>
      <c r="K119" s="273"/>
      <c r="L119" s="272"/>
      <c r="M119" s="274"/>
      <c r="N119" s="274"/>
      <c r="O119" s="275"/>
      <c r="P119" s="274"/>
    </row>
    <row r="120" spans="2:17" s="67" customFormat="1" ht="15.5" x14ac:dyDescent="0.35">
      <c r="B120" s="239" t="s">
        <v>125</v>
      </c>
      <c r="C120" s="672" t="s">
        <v>371</v>
      </c>
      <c r="D120" s="679" t="s">
        <v>2</v>
      </c>
      <c r="E120" s="678" t="s">
        <v>3</v>
      </c>
      <c r="F120" s="671" t="s">
        <v>18</v>
      </c>
      <c r="G120"/>
      <c r="H120"/>
      <c r="J120" s="272"/>
      <c r="K120" s="273"/>
      <c r="L120" s="272"/>
      <c r="M120" s="274"/>
      <c r="N120" s="274"/>
      <c r="O120" s="275"/>
      <c r="P120" s="274"/>
    </row>
    <row r="121" spans="2:17" s="67" customFormat="1" ht="15.5" x14ac:dyDescent="0.35">
      <c r="B121" s="193" t="s">
        <v>110</v>
      </c>
      <c r="C121" s="71">
        <v>0</v>
      </c>
      <c r="D121" s="72" t="s">
        <v>98</v>
      </c>
      <c r="E121" s="73">
        <v>0</v>
      </c>
      <c r="F121" s="74">
        <f>C121*E121</f>
        <v>0</v>
      </c>
      <c r="G121"/>
      <c r="H121"/>
      <c r="J121" s="963"/>
      <c r="K121" s="963"/>
      <c r="L121" s="963"/>
      <c r="M121" s="963"/>
      <c r="N121" s="963"/>
      <c r="O121" s="963"/>
      <c r="P121" s="236"/>
    </row>
    <row r="122" spans="2:17" s="67" customFormat="1" ht="15.5" x14ac:dyDescent="0.35">
      <c r="B122" s="79" t="s">
        <v>34</v>
      </c>
      <c r="C122" s="71">
        <v>0</v>
      </c>
      <c r="D122" s="72"/>
      <c r="E122" s="73">
        <v>0</v>
      </c>
      <c r="F122" s="74">
        <f>C122*E122</f>
        <v>0</v>
      </c>
      <c r="G122"/>
      <c r="H122"/>
      <c r="J122" s="272"/>
      <c r="K122" s="276"/>
      <c r="L122" s="276"/>
      <c r="M122" s="277"/>
      <c r="N122" s="278"/>
      <c r="O122" s="849"/>
      <c r="P122" s="270"/>
    </row>
    <row r="123" spans="2:17" s="67" customFormat="1" ht="15.5" x14ac:dyDescent="0.35">
      <c r="B123" s="201" t="s">
        <v>34</v>
      </c>
      <c r="C123" s="84">
        <v>0</v>
      </c>
      <c r="D123" s="191"/>
      <c r="E123" s="192">
        <v>0</v>
      </c>
      <c r="F123" s="190">
        <f>C123*E123</f>
        <v>0</v>
      </c>
      <c r="G123"/>
      <c r="H123"/>
      <c r="J123" s="272"/>
      <c r="K123" s="273"/>
      <c r="L123" s="272"/>
      <c r="M123" s="274"/>
      <c r="N123" s="274"/>
      <c r="O123" s="275"/>
      <c r="P123" s="274"/>
    </row>
    <row r="124" spans="2:17" ht="16" thickBot="1" x14ac:dyDescent="0.4">
      <c r="B124" s="204"/>
      <c r="C124" s="205"/>
      <c r="D124" s="205"/>
      <c r="E124" s="205"/>
      <c r="F124" s="213">
        <f>SUM(F121:F123)</f>
        <v>0</v>
      </c>
      <c r="I124" s="67"/>
      <c r="J124" s="272"/>
      <c r="K124" s="273"/>
      <c r="L124" s="272"/>
      <c r="M124" s="274"/>
      <c r="N124" s="274"/>
      <c r="O124" s="275"/>
      <c r="P124" s="274"/>
      <c r="Q124" s="67"/>
    </row>
    <row r="125" spans="2:17" ht="15.5" x14ac:dyDescent="0.35">
      <c r="B125" s="238" t="s">
        <v>126</v>
      </c>
      <c r="C125" s="672" t="s">
        <v>371</v>
      </c>
      <c r="D125" s="679" t="s">
        <v>2</v>
      </c>
      <c r="E125" s="678" t="s">
        <v>3</v>
      </c>
      <c r="F125" s="671" t="s">
        <v>18</v>
      </c>
      <c r="I125" s="67"/>
      <c r="J125" s="272"/>
      <c r="K125" s="273"/>
      <c r="L125" s="272"/>
      <c r="M125" s="274"/>
      <c r="N125" s="274"/>
      <c r="O125" s="275"/>
      <c r="P125" s="274"/>
      <c r="Q125" s="67"/>
    </row>
    <row r="126" spans="2:17" ht="15.5" x14ac:dyDescent="0.35">
      <c r="B126" s="193" t="s">
        <v>110</v>
      </c>
      <c r="C126" s="71">
        <v>0</v>
      </c>
      <c r="D126" s="72" t="s">
        <v>98</v>
      </c>
      <c r="E126" s="73">
        <v>0</v>
      </c>
      <c r="F126" s="74">
        <f>C126*E126</f>
        <v>0</v>
      </c>
      <c r="I126" s="67"/>
      <c r="J126" s="963"/>
      <c r="K126" s="963"/>
      <c r="L126" s="963"/>
      <c r="M126" s="963"/>
      <c r="N126" s="963"/>
      <c r="O126" s="963"/>
      <c r="P126" s="236"/>
      <c r="Q126" s="67"/>
    </row>
    <row r="127" spans="2:17" ht="16.5" customHeight="1" x14ac:dyDescent="0.35">
      <c r="B127" s="201" t="s">
        <v>34</v>
      </c>
      <c r="C127" s="71">
        <v>0</v>
      </c>
      <c r="D127" s="72"/>
      <c r="E127" s="73">
        <v>0</v>
      </c>
      <c r="F127" s="74">
        <f>C127*E127</f>
        <v>0</v>
      </c>
      <c r="I127" s="67"/>
      <c r="J127" s="849"/>
      <c r="K127" s="849"/>
      <c r="L127" s="849"/>
      <c r="M127" s="849"/>
      <c r="N127" s="849"/>
      <c r="O127" s="849"/>
      <c r="P127" s="270"/>
      <c r="Q127" s="67"/>
    </row>
    <row r="128" spans="2:17" ht="15.5" x14ac:dyDescent="0.35">
      <c r="B128" s="201" t="s">
        <v>34</v>
      </c>
      <c r="C128" s="84">
        <v>0</v>
      </c>
      <c r="D128" s="191"/>
      <c r="E128" s="192">
        <v>0</v>
      </c>
      <c r="F128" s="190">
        <f>C128*E128</f>
        <v>0</v>
      </c>
      <c r="I128" s="67"/>
      <c r="J128" s="847"/>
      <c r="K128" s="847"/>
      <c r="L128" s="847"/>
      <c r="M128" s="847"/>
      <c r="N128" s="847"/>
      <c r="O128" s="847"/>
      <c r="P128" s="274"/>
      <c r="Q128" s="67"/>
    </row>
    <row r="129" spans="2:16" s="67" customFormat="1" ht="15.75" customHeight="1" thickBot="1" x14ac:dyDescent="0.4">
      <c r="B129" s="206"/>
      <c r="C129" s="205"/>
      <c r="D129" s="205"/>
      <c r="E129" s="205"/>
      <c r="F129" s="213">
        <f>SUM(F126:F128)</f>
        <v>0</v>
      </c>
      <c r="G129"/>
      <c r="H129"/>
      <c r="J129" s="847"/>
      <c r="K129" s="847"/>
      <c r="L129" s="847"/>
      <c r="M129" s="847"/>
      <c r="N129" s="847"/>
      <c r="O129" s="847"/>
      <c r="P129" s="274"/>
    </row>
    <row r="130" spans="2:16" s="67" customFormat="1" ht="15.5" x14ac:dyDescent="0.35">
      <c r="B130" s="238" t="s">
        <v>127</v>
      </c>
      <c r="C130" s="672" t="s">
        <v>371</v>
      </c>
      <c r="D130" s="679" t="s">
        <v>2</v>
      </c>
      <c r="E130" s="678" t="s">
        <v>3</v>
      </c>
      <c r="F130" s="671" t="s">
        <v>18</v>
      </c>
      <c r="G130"/>
      <c r="H130"/>
      <c r="J130" s="847"/>
      <c r="K130" s="847"/>
      <c r="L130" s="847"/>
      <c r="M130" s="847"/>
      <c r="N130" s="847"/>
      <c r="O130" s="847"/>
      <c r="P130" s="236"/>
    </row>
    <row r="131" spans="2:16" s="67" customFormat="1" ht="15.5" x14ac:dyDescent="0.35">
      <c r="B131" s="193" t="s">
        <v>110</v>
      </c>
      <c r="C131" s="71">
        <v>0</v>
      </c>
      <c r="D131" s="72" t="s">
        <v>98</v>
      </c>
      <c r="E131" s="73">
        <v>0</v>
      </c>
      <c r="F131" s="74">
        <f>C131*E131</f>
        <v>0</v>
      </c>
      <c r="G131"/>
      <c r="H131"/>
      <c r="J131" s="847"/>
      <c r="K131" s="847"/>
      <c r="L131" s="847"/>
      <c r="M131" s="847"/>
      <c r="N131" s="847"/>
      <c r="O131" s="847"/>
      <c r="P131" s="270"/>
    </row>
    <row r="132" spans="2:16" s="67" customFormat="1" ht="15.5" x14ac:dyDescent="0.35">
      <c r="B132" s="79" t="s">
        <v>34</v>
      </c>
      <c r="C132" s="71">
        <v>0</v>
      </c>
      <c r="D132" s="72"/>
      <c r="E132" s="73">
        <v>0</v>
      </c>
      <c r="F132" s="74">
        <f>C132*E132</f>
        <v>0</v>
      </c>
      <c r="G132"/>
      <c r="H132"/>
      <c r="J132" s="847"/>
      <c r="K132" s="847"/>
      <c r="L132" s="847"/>
      <c r="M132" s="847"/>
      <c r="N132" s="847"/>
      <c r="O132" s="847"/>
      <c r="P132" s="274"/>
    </row>
    <row r="133" spans="2:16" s="67" customFormat="1" ht="15.5" x14ac:dyDescent="0.35">
      <c r="B133" s="201" t="s">
        <v>34</v>
      </c>
      <c r="C133" s="84">
        <v>0</v>
      </c>
      <c r="D133" s="191"/>
      <c r="E133" s="192">
        <v>0</v>
      </c>
      <c r="F133" s="190">
        <f>C133*E133</f>
        <v>0</v>
      </c>
      <c r="G133"/>
      <c r="H133"/>
      <c r="J133" s="847"/>
      <c r="K133" s="847"/>
      <c r="L133" s="847"/>
      <c r="M133" s="847"/>
      <c r="N133" s="847"/>
      <c r="O133" s="847"/>
      <c r="P133" s="274"/>
    </row>
    <row r="134" spans="2:16" s="67" customFormat="1" ht="16" thickBot="1" x14ac:dyDescent="0.4">
      <c r="B134" s="206"/>
      <c r="C134" s="205"/>
      <c r="D134" s="205"/>
      <c r="E134" s="205"/>
      <c r="F134" s="213">
        <f>SUM(F131:F133)</f>
        <v>0</v>
      </c>
      <c r="G134"/>
      <c r="H134"/>
      <c r="J134" s="847"/>
      <c r="K134" s="847"/>
      <c r="L134" s="847"/>
      <c r="M134" s="847"/>
      <c r="N134" s="847"/>
      <c r="O134" s="847"/>
      <c r="P134" s="274"/>
    </row>
    <row r="135" spans="2:16" s="67" customFormat="1" ht="15.5" x14ac:dyDescent="0.35">
      <c r="B135" s="238" t="s">
        <v>113</v>
      </c>
      <c r="C135" s="672" t="s">
        <v>371</v>
      </c>
      <c r="D135" s="679" t="s">
        <v>2</v>
      </c>
      <c r="E135" s="678" t="s">
        <v>3</v>
      </c>
      <c r="F135" s="671" t="s">
        <v>18</v>
      </c>
      <c r="G135"/>
      <c r="H135"/>
      <c r="J135" s="847"/>
      <c r="K135" s="847"/>
      <c r="L135" s="847"/>
      <c r="M135" s="847"/>
      <c r="N135" s="847"/>
      <c r="O135" s="847"/>
      <c r="P135" s="236"/>
    </row>
    <row r="136" spans="2:16" s="67" customFormat="1" ht="15.5" x14ac:dyDescent="0.35">
      <c r="B136" s="193" t="s">
        <v>110</v>
      </c>
      <c r="C136" s="71">
        <v>0</v>
      </c>
      <c r="D136" s="72" t="s">
        <v>98</v>
      </c>
      <c r="E136" s="73">
        <v>0</v>
      </c>
      <c r="F136" s="74">
        <f>C136*E136</f>
        <v>0</v>
      </c>
      <c r="G136"/>
      <c r="H136"/>
      <c r="J136" s="847"/>
      <c r="K136" s="847"/>
      <c r="L136" s="847"/>
      <c r="M136" s="847"/>
      <c r="N136" s="847"/>
      <c r="O136" s="847"/>
      <c r="P136" s="278"/>
    </row>
    <row r="137" spans="2:16" s="67" customFormat="1" ht="15.5" x14ac:dyDescent="0.35">
      <c r="B137" s="79" t="s">
        <v>34</v>
      </c>
      <c r="C137" s="71">
        <v>0</v>
      </c>
      <c r="D137" s="72"/>
      <c r="E137" s="73">
        <v>0</v>
      </c>
      <c r="F137" s="74">
        <f>C137*E137</f>
        <v>0</v>
      </c>
      <c r="G137"/>
      <c r="H137"/>
      <c r="J137" s="847"/>
      <c r="K137" s="847"/>
      <c r="L137" s="847"/>
      <c r="M137" s="847"/>
      <c r="N137" s="847"/>
      <c r="O137" s="847"/>
      <c r="P137" s="274"/>
    </row>
    <row r="138" spans="2:16" s="67" customFormat="1" ht="15.5" x14ac:dyDescent="0.35">
      <c r="B138" s="201" t="s">
        <v>34</v>
      </c>
      <c r="C138" s="84">
        <v>0</v>
      </c>
      <c r="D138" s="191"/>
      <c r="E138" s="192">
        <v>0</v>
      </c>
      <c r="F138" s="190">
        <f>C138*E138</f>
        <v>0</v>
      </c>
      <c r="G138"/>
      <c r="H138"/>
      <c r="J138" s="847"/>
      <c r="K138" s="847"/>
      <c r="L138" s="847"/>
      <c r="M138" s="847"/>
      <c r="N138" s="847"/>
      <c r="O138" s="847"/>
      <c r="P138" s="274"/>
    </row>
    <row r="139" spans="2:16" s="67" customFormat="1" ht="15.75" customHeight="1" thickBot="1" x14ac:dyDescent="0.4">
      <c r="B139" s="206"/>
      <c r="C139" s="205"/>
      <c r="D139" s="205"/>
      <c r="E139" s="205"/>
      <c r="F139" s="213">
        <f>SUM(F136:F138)</f>
        <v>0</v>
      </c>
      <c r="G139"/>
      <c r="H139"/>
      <c r="J139" s="847"/>
      <c r="K139" s="847"/>
      <c r="L139" s="847"/>
      <c r="M139" s="847"/>
      <c r="N139" s="847"/>
      <c r="O139" s="847"/>
      <c r="P139" s="274"/>
    </row>
    <row r="140" spans="2:16" s="67" customFormat="1" ht="15.5" x14ac:dyDescent="0.35">
      <c r="B140" s="238" t="s">
        <v>99</v>
      </c>
      <c r="C140" s="672" t="s">
        <v>371</v>
      </c>
      <c r="D140" s="679" t="s">
        <v>2</v>
      </c>
      <c r="E140" s="678" t="s">
        <v>3</v>
      </c>
      <c r="F140" s="671" t="s">
        <v>18</v>
      </c>
      <c r="G140"/>
      <c r="H140"/>
      <c r="J140" s="847"/>
      <c r="K140" s="847"/>
      <c r="L140" s="847"/>
      <c r="M140" s="847"/>
      <c r="N140" s="847"/>
      <c r="O140" s="847"/>
      <c r="P140" s="236"/>
    </row>
    <row r="141" spans="2:16" s="67" customFormat="1" ht="15.5" x14ac:dyDescent="0.35">
      <c r="B141" s="79" t="s">
        <v>34</v>
      </c>
      <c r="C141" s="71">
        <v>0</v>
      </c>
      <c r="D141" s="72"/>
      <c r="E141" s="73">
        <v>0</v>
      </c>
      <c r="F141" s="74">
        <f>C141*E141</f>
        <v>0</v>
      </c>
      <c r="G141"/>
      <c r="H141"/>
      <c r="J141" s="847"/>
      <c r="K141" s="847"/>
      <c r="L141" s="847"/>
      <c r="M141" s="847"/>
      <c r="N141" s="847"/>
      <c r="O141" s="847"/>
      <c r="P141" s="236"/>
    </row>
    <row r="142" spans="2:16" s="67" customFormat="1" ht="15.5" x14ac:dyDescent="0.35">
      <c r="B142" s="201" t="s">
        <v>34</v>
      </c>
      <c r="C142" s="84">
        <v>0</v>
      </c>
      <c r="D142" s="191"/>
      <c r="E142" s="192">
        <v>0</v>
      </c>
      <c r="F142" s="190">
        <f>C142*E142</f>
        <v>0</v>
      </c>
      <c r="G142"/>
      <c r="H142"/>
      <c r="J142" s="847"/>
      <c r="K142" s="847"/>
      <c r="L142" s="847"/>
      <c r="M142" s="847"/>
      <c r="N142" s="847"/>
      <c r="O142" s="847"/>
      <c r="P142" s="153"/>
    </row>
    <row r="143" spans="2:16" s="67" customFormat="1" ht="15.5" x14ac:dyDescent="0.35">
      <c r="B143" s="201" t="s">
        <v>34</v>
      </c>
      <c r="C143" s="84">
        <v>0</v>
      </c>
      <c r="D143" s="191"/>
      <c r="E143" s="192">
        <v>0</v>
      </c>
      <c r="F143" s="190">
        <f>C143*E143</f>
        <v>0</v>
      </c>
      <c r="G143"/>
      <c r="H143"/>
      <c r="J143" s="847"/>
      <c r="K143" s="847"/>
      <c r="L143" s="847"/>
      <c r="M143" s="847"/>
      <c r="N143" s="847"/>
      <c r="O143" s="847"/>
      <c r="P143" s="80"/>
    </row>
    <row r="144" spans="2:16" s="67" customFormat="1" ht="16" thickBot="1" x14ac:dyDescent="0.4">
      <c r="B144" s="207"/>
      <c r="C144" s="208"/>
      <c r="D144" s="208"/>
      <c r="E144" s="208"/>
      <c r="F144" s="212">
        <f>SUM(F141:F143)</f>
        <v>0</v>
      </c>
      <c r="G144"/>
      <c r="H144"/>
      <c r="J144" s="847"/>
      <c r="K144" s="847"/>
      <c r="L144" s="847"/>
      <c r="M144" s="847"/>
      <c r="N144" s="847"/>
      <c r="O144" s="847"/>
      <c r="P144" s="80"/>
    </row>
    <row r="145" spans="2:16" s="67" customFormat="1" ht="18.5" x14ac:dyDescent="0.45">
      <c r="B145" s="151"/>
      <c r="C145" s="151"/>
      <c r="D145" s="151"/>
      <c r="E145" s="69" t="s">
        <v>406</v>
      </c>
      <c r="F145" s="80">
        <f>SUM(F98,F109,F116,F118,F124,F129,F134,F139,F144)</f>
        <v>0</v>
      </c>
      <c r="G145"/>
      <c r="H145"/>
      <c r="J145" s="847"/>
      <c r="K145" s="847"/>
      <c r="L145" s="847"/>
      <c r="M145" s="847"/>
      <c r="N145" s="847"/>
      <c r="O145" s="847"/>
      <c r="P145" s="80"/>
    </row>
    <row r="146" spans="2:16" s="67" customFormat="1" ht="16" thickBot="1" x14ac:dyDescent="0.4">
      <c r="B146"/>
      <c r="C146"/>
      <c r="D146"/>
      <c r="E146"/>
      <c r="F146"/>
      <c r="G146"/>
      <c r="H146"/>
      <c r="J146" s="847"/>
      <c r="K146" s="847"/>
      <c r="L146" s="847"/>
      <c r="M146" s="847"/>
      <c r="N146" s="847"/>
      <c r="O146" s="847"/>
      <c r="P146" s="80"/>
    </row>
    <row r="147" spans="2:16" s="67" customFormat="1" ht="26.5" thickBot="1" x14ac:dyDescent="0.65">
      <c r="B147" s="866" t="s">
        <v>284</v>
      </c>
      <c r="C147" s="867"/>
      <c r="D147" s="105"/>
      <c r="E147"/>
      <c r="F147"/>
      <c r="G147"/>
      <c r="H147"/>
      <c r="J147" s="847"/>
      <c r="K147" s="847"/>
      <c r="L147" s="847"/>
      <c r="M147" s="847"/>
      <c r="N147" s="847"/>
      <c r="O147" s="847"/>
      <c r="P147" s="153"/>
    </row>
    <row r="148" spans="2:16" s="67" customFormat="1" ht="26.5" thickBot="1" x14ac:dyDescent="0.65">
      <c r="B148" s="105"/>
      <c r="C148" s="105"/>
      <c r="D148" s="105"/>
      <c r="E148" s="357"/>
      <c r="F148" s="357"/>
      <c r="G148" s="357"/>
      <c r="H148" s="357"/>
      <c r="I148" s="357"/>
      <c r="J148" s="358"/>
      <c r="K148" s="152"/>
      <c r="L148" s="152"/>
      <c r="M148" s="152"/>
      <c r="N148" s="152"/>
      <c r="O148" s="152"/>
      <c r="P148" s="80"/>
    </row>
    <row r="149" spans="2:16" s="67" customFormat="1" ht="26.5" thickBot="1" x14ac:dyDescent="0.65">
      <c r="B149" s="968" t="str">
        <f>"Crop 5: "&amp;B1</f>
        <v>Crop 5: write name here</v>
      </c>
      <c r="C149" s="969"/>
      <c r="D149" s="105"/>
      <c r="E149" s="847"/>
      <c r="F149" s="847"/>
      <c r="G149" s="847"/>
      <c r="H149" s="847"/>
      <c r="I149" s="847"/>
      <c r="J149" s="153"/>
      <c r="P149" s="80"/>
    </row>
    <row r="150" spans="2:16" s="67" customFormat="1" ht="18.5" x14ac:dyDescent="0.45">
      <c r="B150" s="491" t="s">
        <v>148</v>
      </c>
      <c r="C150" s="23">
        <f>F87+H145</f>
        <v>0</v>
      </c>
      <c r="D150"/>
      <c r="E150" s="847"/>
      <c r="F150" s="847"/>
      <c r="G150" s="847"/>
      <c r="H150" s="847"/>
      <c r="I150" s="847"/>
      <c r="J150" s="80"/>
      <c r="P150" s="80"/>
    </row>
    <row r="151" spans="2:16" s="67" customFormat="1" ht="18.5" x14ac:dyDescent="0.45">
      <c r="B151" s="492" t="s">
        <v>149</v>
      </c>
      <c r="C151" s="6">
        <f>H33</f>
        <v>0</v>
      </c>
      <c r="D151"/>
      <c r="E151" s="847"/>
      <c r="F151" s="847"/>
      <c r="G151" s="847"/>
      <c r="H151" s="847"/>
      <c r="I151" s="847"/>
      <c r="J151" s="80"/>
      <c r="P151" s="80"/>
    </row>
    <row r="152" spans="2:16" s="67" customFormat="1" ht="18.5" x14ac:dyDescent="0.45">
      <c r="B152" s="8" t="s">
        <v>150</v>
      </c>
      <c r="C152" s="16">
        <f>C151-C150</f>
        <v>0</v>
      </c>
      <c r="D152"/>
      <c r="E152" s="847"/>
      <c r="F152" s="847"/>
      <c r="G152" s="847"/>
      <c r="H152" s="847"/>
      <c r="I152" s="847"/>
      <c r="J152" s="80"/>
      <c r="P152" s="153"/>
    </row>
    <row r="153" spans="2:16" s="67" customFormat="1" ht="19" thickBot="1" x14ac:dyDescent="0.5">
      <c r="B153" s="8" t="s">
        <v>31</v>
      </c>
      <c r="C153" s="107">
        <f>IFERROR(C152/C151,0)</f>
        <v>0</v>
      </c>
      <c r="D153"/>
      <c r="E153" s="847"/>
      <c r="F153" s="847"/>
      <c r="G153" s="847"/>
      <c r="H153" s="847"/>
      <c r="I153" s="847"/>
      <c r="J153" s="80"/>
      <c r="P153" s="80"/>
    </row>
    <row r="154" spans="2:16" s="67" customFormat="1" ht="18.5" x14ac:dyDescent="0.45">
      <c r="B154" s="348" t="s">
        <v>151</v>
      </c>
      <c r="C154" s="351">
        <f>IFERROR(C150/H32,0)</f>
        <v>0</v>
      </c>
      <c r="D154"/>
      <c r="E154" s="847"/>
      <c r="F154" s="847"/>
      <c r="G154" s="847"/>
      <c r="H154" s="847"/>
      <c r="I154" s="847"/>
      <c r="J154" s="80"/>
      <c r="P154" s="80"/>
    </row>
    <row r="155" spans="2:16" s="67" customFormat="1" ht="18.5" x14ac:dyDescent="0.45">
      <c r="B155" s="492" t="s">
        <v>128</v>
      </c>
      <c r="C155" s="352" t="str">
        <f>D4</f>
        <v>lbs, cu</v>
      </c>
      <c r="D155"/>
      <c r="E155" s="847"/>
      <c r="F155" s="847"/>
      <c r="G155" s="847"/>
      <c r="H155" s="847"/>
      <c r="I155" s="847"/>
      <c r="J155" s="80"/>
      <c r="P155" s="80"/>
    </row>
    <row r="156" spans="2:16" s="67" customFormat="1" ht="18.5" x14ac:dyDescent="0.45">
      <c r="B156" s="492" t="s">
        <v>306</v>
      </c>
      <c r="C156" s="289">
        <f>IFERROR('Covering Overheads + Profit'!E23,0)</f>
        <v>0</v>
      </c>
      <c r="D156"/>
      <c r="E156" s="847"/>
      <c r="F156" s="847"/>
      <c r="G156" s="847"/>
      <c r="H156" s="847"/>
      <c r="I156" s="847"/>
      <c r="J156" s="80"/>
      <c r="P156" s="80"/>
    </row>
    <row r="157" spans="2:16" s="67" customFormat="1" ht="18.5" x14ac:dyDescent="0.45">
      <c r="B157" s="492" t="s">
        <v>269</v>
      </c>
      <c r="C157" s="697">
        <f>IFERROR(C156/C151,0)</f>
        <v>0</v>
      </c>
      <c r="D157"/>
      <c r="E157" s="847"/>
      <c r="F157" s="847"/>
      <c r="G157" s="847"/>
      <c r="H157" s="847"/>
      <c r="I157" s="847"/>
      <c r="J157" s="80"/>
      <c r="P157" s="153"/>
    </row>
    <row r="158" spans="2:16" s="67" customFormat="1" ht="19" thickBot="1" x14ac:dyDescent="0.5">
      <c r="B158" s="291" t="s">
        <v>143</v>
      </c>
      <c r="C158" s="25">
        <f>IFERROR((C150+C156)/H32,0)</f>
        <v>0</v>
      </c>
      <c r="D158"/>
      <c r="E158" s="847"/>
      <c r="F158" s="847"/>
      <c r="G158" s="847"/>
      <c r="H158" s="847"/>
      <c r="I158" s="847"/>
      <c r="J158" s="80"/>
      <c r="P158" s="80"/>
    </row>
    <row r="159" spans="2:16" s="67" customFormat="1" ht="18.5" x14ac:dyDescent="0.45">
      <c r="B159" s="288" t="s">
        <v>319</v>
      </c>
      <c r="C159" s="770">
        <f>C151-C150-C156</f>
        <v>0</v>
      </c>
      <c r="D159"/>
      <c r="E159" s="847"/>
      <c r="F159" s="847"/>
      <c r="G159" s="847"/>
      <c r="H159" s="847"/>
      <c r="I159" s="847"/>
      <c r="J159" s="80"/>
      <c r="P159" s="80"/>
    </row>
    <row r="160" spans="2:16" s="67" customFormat="1" ht="18.5" x14ac:dyDescent="0.45">
      <c r="B160" s="288" t="s">
        <v>311</v>
      </c>
      <c r="C160" s="289">
        <f>'Covering Overheads + Profit'!F23</f>
        <v>0</v>
      </c>
      <c r="D160"/>
      <c r="E160" s="847"/>
      <c r="F160" s="847"/>
      <c r="G160" s="847"/>
      <c r="H160" s="847"/>
      <c r="I160" s="847"/>
      <c r="J160" s="80"/>
      <c r="P160" s="80"/>
    </row>
    <row r="161" spans="2:16" s="67" customFormat="1" ht="19" thickBot="1" x14ac:dyDescent="0.5">
      <c r="B161" s="109" t="s">
        <v>309</v>
      </c>
      <c r="C161" s="108">
        <f>IFERROR((C150+C156+C160)/H32,0)</f>
        <v>0</v>
      </c>
      <c r="D161"/>
      <c r="E161" s="847"/>
      <c r="F161" s="847"/>
      <c r="G161" s="847"/>
      <c r="H161" s="847"/>
      <c r="I161" s="847"/>
      <c r="J161" s="80"/>
      <c r="P161" s="153"/>
    </row>
    <row r="162" spans="2:16" s="152" customFormat="1" ht="20.25" customHeight="1" x14ac:dyDescent="0.45">
      <c r="B162" s="286" t="s">
        <v>405</v>
      </c>
      <c r="C162" s="287">
        <f>IFERROR(C152/(C36),0)</f>
        <v>0</v>
      </c>
      <c r="D162" s="34"/>
      <c r="E162"/>
      <c r="F162" s="67"/>
      <c r="G162" s="67"/>
      <c r="H162" s="67"/>
      <c r="I162" s="30"/>
      <c r="J162" s="962"/>
      <c r="K162" s="962"/>
      <c r="L162" s="962"/>
      <c r="M162" s="962"/>
      <c r="N162" s="962"/>
      <c r="O162" s="962"/>
    </row>
    <row r="163" spans="2:16" s="67" customFormat="1" ht="25.5" customHeight="1" thickBot="1" x14ac:dyDescent="0.5">
      <c r="B163" s="303" t="s">
        <v>380</v>
      </c>
      <c r="C163" s="349">
        <f>IFERROR(C150/(C41),0)</f>
        <v>0</v>
      </c>
      <c r="D163" s="34"/>
      <c r="E163" s="34"/>
      <c r="F163" s="34"/>
      <c r="G163" s="34"/>
      <c r="H163"/>
      <c r="I163"/>
      <c r="J163" s="848"/>
      <c r="K163" s="848"/>
      <c r="L163" s="848"/>
      <c r="M163" s="848"/>
      <c r="N163" s="848"/>
      <c r="O163" s="848"/>
    </row>
    <row r="164" spans="2:16" s="67" customFormat="1" ht="26.25" customHeight="1" x14ac:dyDescent="0.45">
      <c r="B164" s="346"/>
      <c r="C164" s="347"/>
      <c r="D164" s="34"/>
      <c r="E164" s="34"/>
      <c r="F164" s="34"/>
      <c r="G164" s="34"/>
      <c r="H164"/>
      <c r="I164"/>
      <c r="J164" s="848"/>
      <c r="K164" s="848"/>
      <c r="L164" s="848"/>
      <c r="M164" s="848"/>
      <c r="N164" s="848"/>
      <c r="O164" s="848"/>
    </row>
    <row r="165" spans="2:16" s="67" customFormat="1" ht="26.25" customHeight="1" x14ac:dyDescent="0.35">
      <c r="B165"/>
      <c r="C165"/>
      <c r="D165"/>
      <c r="E165"/>
      <c r="F165"/>
      <c r="G165"/>
      <c r="H165"/>
      <c r="I165"/>
      <c r="J165" s="34"/>
      <c r="K165" s="34"/>
      <c r="L165" s="34"/>
      <c r="M165" s="34"/>
      <c r="N165" s="34"/>
      <c r="O165" s="34"/>
    </row>
    <row r="166" spans="2:16" s="67" customFormat="1" ht="26.25" customHeight="1" x14ac:dyDescent="0.35">
      <c r="B166"/>
      <c r="C166"/>
      <c r="D166"/>
      <c r="E166"/>
      <c r="F166"/>
      <c r="G166"/>
      <c r="H166"/>
      <c r="I166"/>
      <c r="J166"/>
      <c r="K166"/>
      <c r="L166"/>
      <c r="M166"/>
      <c r="N166"/>
      <c r="O166"/>
    </row>
    <row r="167" spans="2:16" s="67" customFormat="1" ht="26.25" customHeight="1" x14ac:dyDescent="0.35">
      <c r="B167"/>
      <c r="C167"/>
      <c r="D167"/>
      <c r="E167" s="666"/>
      <c r="F167" s="666"/>
      <c r="G167" s="666"/>
      <c r="H167" s="666"/>
      <c r="I167" s="666"/>
      <c r="J167" s="80"/>
    </row>
    <row r="168" spans="2:16" s="67" customFormat="1" ht="26.25" customHeight="1" x14ac:dyDescent="0.35">
      <c r="B168"/>
      <c r="C168"/>
      <c r="D168"/>
      <c r="E168" s="666"/>
      <c r="F168" s="666"/>
      <c r="G168" s="666"/>
      <c r="H168" s="666"/>
      <c r="I168" s="666"/>
      <c r="J168" s="80"/>
    </row>
    <row r="169" spans="2:16" s="67" customFormat="1" ht="26.25" customHeight="1" x14ac:dyDescent="0.35">
      <c r="B169"/>
      <c r="C169"/>
      <c r="D169"/>
      <c r="E169" s="666"/>
      <c r="F169" s="666"/>
      <c r="G169" s="666"/>
      <c r="H169" s="666"/>
      <c r="I169" s="666"/>
      <c r="J169" s="80"/>
    </row>
    <row r="170" spans="2:16" s="67" customFormat="1" ht="26.25" customHeight="1" x14ac:dyDescent="0.35">
      <c r="B170"/>
      <c r="C170"/>
      <c r="D170"/>
      <c r="E170" s="666"/>
      <c r="F170" s="666"/>
      <c r="G170" s="666"/>
      <c r="H170" s="666"/>
      <c r="I170" s="666"/>
      <c r="J170" s="80"/>
    </row>
    <row r="171" spans="2:16" s="67" customFormat="1" ht="26.25" customHeight="1" x14ac:dyDescent="0.35">
      <c r="B171"/>
      <c r="C171"/>
      <c r="D171"/>
      <c r="E171" s="666"/>
      <c r="F171" s="666"/>
      <c r="G171" s="666"/>
      <c r="H171" s="666"/>
      <c r="I171" s="666"/>
      <c r="J171" s="80"/>
    </row>
    <row r="172" spans="2:16" s="67" customFormat="1" ht="26.25" customHeight="1" x14ac:dyDescent="0.45">
      <c r="B172"/>
      <c r="C172"/>
      <c r="D172"/>
      <c r="E172" s="666"/>
      <c r="F172" s="666"/>
      <c r="G172" s="666"/>
      <c r="H172" s="666"/>
      <c r="I172" s="666"/>
      <c r="J172" s="664"/>
      <c r="K172" s="664"/>
      <c r="L172" s="664"/>
      <c r="M172" s="664"/>
    </row>
    <row r="173" spans="2:16" s="67" customFormat="1" ht="26.25" customHeight="1" x14ac:dyDescent="0.45">
      <c r="B173"/>
      <c r="C173"/>
      <c r="D173"/>
      <c r="E173" s="730"/>
      <c r="F173" s="730"/>
      <c r="G173" s="730"/>
      <c r="H173" s="730"/>
      <c r="I173" s="730"/>
      <c r="J173" s="729"/>
      <c r="K173" s="729"/>
      <c r="L173" s="729"/>
      <c r="M173" s="729"/>
    </row>
    <row r="174" spans="2:16" s="67" customFormat="1" ht="26.25" customHeight="1" x14ac:dyDescent="0.45">
      <c r="B174"/>
      <c r="C174"/>
      <c r="D174"/>
      <c r="E174" s="730"/>
      <c r="F174" s="730"/>
      <c r="G174" s="730"/>
      <c r="H174" s="730"/>
      <c r="I174" s="730"/>
      <c r="J174" s="729"/>
      <c r="K174" s="729"/>
      <c r="L174" s="729"/>
      <c r="M174" s="729"/>
    </row>
    <row r="175" spans="2:16" s="67" customFormat="1" ht="26.25" customHeight="1" x14ac:dyDescent="0.45">
      <c r="B175"/>
      <c r="C175"/>
      <c r="D175"/>
      <c r="E175" s="730"/>
      <c r="F175" s="730"/>
      <c r="G175" s="730"/>
      <c r="H175" s="730"/>
      <c r="I175" s="730"/>
      <c r="J175" s="729"/>
      <c r="K175" s="729"/>
      <c r="L175" s="729"/>
      <c r="M175" s="729"/>
    </row>
    <row r="176" spans="2:16" s="67" customFormat="1" ht="26.25" customHeight="1" x14ac:dyDescent="0.45">
      <c r="B176"/>
      <c r="C176"/>
      <c r="D176" s="34"/>
      <c r="E176"/>
      <c r="I176" s="30"/>
      <c r="J176" s="664"/>
      <c r="K176" s="664"/>
      <c r="L176" s="664"/>
      <c r="M176" s="664"/>
      <c r="N176" s="664"/>
      <c r="O176" s="664"/>
      <c r="P176" s="143"/>
    </row>
    <row r="177" spans="2:17" s="67" customFormat="1" ht="26.25" customHeight="1" x14ac:dyDescent="0.45">
      <c r="B177"/>
      <c r="C177"/>
      <c r="D177" s="34"/>
      <c r="E177" s="34"/>
      <c r="F177" s="34"/>
      <c r="G177" s="34"/>
      <c r="H177"/>
      <c r="I177"/>
      <c r="J177" s="664"/>
      <c r="K177" s="664"/>
      <c r="L177" s="664"/>
      <c r="M177" s="664"/>
      <c r="N177" s="664"/>
      <c r="O177" s="664"/>
      <c r="P177" s="143"/>
    </row>
    <row r="178" spans="2:17" s="67" customFormat="1" ht="18.5" x14ac:dyDescent="0.45">
      <c r="B178" s="346"/>
      <c r="C178" s="347"/>
      <c r="D178" s="34"/>
      <c r="E178" s="34"/>
      <c r="F178" s="34"/>
      <c r="G178" s="34"/>
      <c r="H178"/>
      <c r="I178"/>
      <c r="J178" s="34"/>
      <c r="K178" s="34"/>
      <c r="L178" s="34"/>
      <c r="M178" s="34"/>
      <c r="N178" s="664"/>
      <c r="O178" s="664"/>
      <c r="P178" s="143"/>
    </row>
    <row r="179" spans="2:17" ht="15" customHeight="1" x14ac:dyDescent="0.35">
      <c r="N179" s="34"/>
      <c r="O179" s="34"/>
      <c r="P179" s="34"/>
      <c r="Q179" s="34"/>
    </row>
    <row r="184" spans="2:17" ht="22.5" customHeight="1" x14ac:dyDescent="0.35"/>
    <row r="191" spans="2:17" s="34" customFormat="1" x14ac:dyDescent="0.35">
      <c r="B191"/>
      <c r="C191"/>
      <c r="D191"/>
      <c r="E191"/>
      <c r="F191"/>
      <c r="G191"/>
      <c r="H191"/>
      <c r="I191"/>
      <c r="J191"/>
      <c r="K191"/>
      <c r="L191"/>
      <c r="M191"/>
      <c r="N191"/>
      <c r="O191"/>
      <c r="P191"/>
      <c r="Q191"/>
    </row>
    <row r="192" spans="2:17" s="34" customFormat="1" x14ac:dyDescent="0.35">
      <c r="B192"/>
      <c r="C192"/>
      <c r="D192"/>
      <c r="E192"/>
      <c r="F192"/>
      <c r="G192"/>
      <c r="H192"/>
      <c r="I192"/>
      <c r="J192"/>
      <c r="K192"/>
      <c r="L192"/>
      <c r="M192"/>
      <c r="N192"/>
      <c r="O192"/>
      <c r="P192"/>
      <c r="Q192"/>
    </row>
  </sheetData>
  <sheetProtection sheet="1" objects="1" scenarios="1" selectLockedCells="1"/>
  <mergeCells count="33">
    <mergeCell ref="B72:B73"/>
    <mergeCell ref="C72:D72"/>
    <mergeCell ref="E72:E73"/>
    <mergeCell ref="F72:F73"/>
    <mergeCell ref="B1:C1"/>
    <mergeCell ref="D1:I1"/>
    <mergeCell ref="B3:D3"/>
    <mergeCell ref="B4:C4"/>
    <mergeCell ref="F4:H4"/>
    <mergeCell ref="E33:G33"/>
    <mergeCell ref="B34:D34"/>
    <mergeCell ref="B35:D35"/>
    <mergeCell ref="F38:H38"/>
    <mergeCell ref="F39:H39"/>
    <mergeCell ref="B45:D45"/>
    <mergeCell ref="B48:B49"/>
    <mergeCell ref="F48:F49"/>
    <mergeCell ref="B61:B62"/>
    <mergeCell ref="C61:D61"/>
    <mergeCell ref="E61:E62"/>
    <mergeCell ref="F61:F62"/>
    <mergeCell ref="C48:D48"/>
    <mergeCell ref="E48:E49"/>
    <mergeCell ref="B74:C74"/>
    <mergeCell ref="C88:E88"/>
    <mergeCell ref="B94:D94"/>
    <mergeCell ref="K110:O110"/>
    <mergeCell ref="J115:O115"/>
    <mergeCell ref="J121:O121"/>
    <mergeCell ref="J126:O126"/>
    <mergeCell ref="B147:C147"/>
    <mergeCell ref="B149:C149"/>
    <mergeCell ref="J162:O162"/>
  </mergeCells>
  <pageMargins left="0.25" right="0.25" top="0.75" bottom="0.75" header="0.3" footer="0.3"/>
  <pageSetup scale="4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Q192"/>
  <sheetViews>
    <sheetView zoomScaleNormal="100" workbookViewId="0">
      <pane ySplit="1" topLeftCell="A2" activePane="bottomLeft" state="frozen"/>
      <selection activeCell="H27" sqref="H27"/>
      <selection pane="bottomLeft" activeCell="B1" sqref="B1:C1"/>
    </sheetView>
  </sheetViews>
  <sheetFormatPr defaultColWidth="8.81640625" defaultRowHeight="14.5" x14ac:dyDescent="0.35"/>
  <cols>
    <col min="1" max="1" width="5.1796875" customWidth="1"/>
    <col min="2" max="2" width="51.7265625" customWidth="1"/>
    <col min="3" max="3" width="16.1796875" customWidth="1"/>
    <col min="4" max="5" width="13.81640625" customWidth="1"/>
    <col min="6" max="6" width="12" customWidth="1"/>
    <col min="7" max="7" width="15" customWidth="1"/>
    <col min="8" max="8" width="15.26953125" customWidth="1"/>
    <col min="9" max="9" width="10.7265625" customWidth="1"/>
    <col min="10" max="10" width="28" customWidth="1"/>
    <col min="11" max="11" width="11" customWidth="1"/>
    <col min="12" max="12" width="12" customWidth="1"/>
    <col min="14" max="14" width="12.453125" customWidth="1"/>
    <col min="15" max="15" width="14.1796875" customWidth="1"/>
    <col min="16" max="16" width="20.26953125" customWidth="1"/>
    <col min="17" max="17" width="15.81640625" customWidth="1"/>
  </cols>
  <sheetData>
    <row r="1" spans="1:15" ht="29" thickBot="1" x14ac:dyDescent="0.7">
      <c r="A1" s="705" t="s">
        <v>291</v>
      </c>
      <c r="B1" s="952" t="s">
        <v>34</v>
      </c>
      <c r="C1" s="953"/>
      <c r="D1" s="954" t="s">
        <v>118</v>
      </c>
      <c r="E1" s="954"/>
      <c r="F1" s="954"/>
      <c r="G1" s="954"/>
      <c r="H1" s="954"/>
      <c r="I1" s="955"/>
    </row>
    <row r="2" spans="1:15" s="55" customFormat="1" ht="12.75" customHeight="1" thickBot="1" x14ac:dyDescent="0.7">
      <c r="B2" s="221"/>
      <c r="C2" s="221"/>
      <c r="D2" s="222"/>
      <c r="E2" s="223"/>
      <c r="F2" s="223"/>
      <c r="G2" s="223"/>
      <c r="H2" s="223"/>
      <c r="I2" s="223"/>
      <c r="J2" s="218"/>
      <c r="K2" s="224"/>
    </row>
    <row r="3" spans="1:15" ht="29" thickBot="1" x14ac:dyDescent="0.7">
      <c r="B3" s="956" t="s">
        <v>285</v>
      </c>
      <c r="C3" s="957"/>
      <c r="D3" s="958"/>
      <c r="J3" s="66"/>
    </row>
    <row r="4" spans="1:15" ht="19.5" customHeight="1" thickBot="1" x14ac:dyDescent="0.4">
      <c r="B4" s="959" t="s">
        <v>123</v>
      </c>
      <c r="C4" s="960"/>
      <c r="D4" s="561" t="s">
        <v>407</v>
      </c>
      <c r="E4" s="844"/>
      <c r="F4" s="949"/>
      <c r="G4" s="949"/>
      <c r="H4" s="949"/>
      <c r="I4" s="844"/>
    </row>
    <row r="5" spans="1:15" s="55" customFormat="1" ht="19" thickBot="1" x14ac:dyDescent="0.4">
      <c r="B5" s="130"/>
      <c r="C5" s="130"/>
      <c r="D5" s="131"/>
      <c r="E5" s="129"/>
      <c r="F5" s="129"/>
      <c r="G5" s="129"/>
      <c r="H5" s="129"/>
      <c r="I5" s="129"/>
    </row>
    <row r="6" spans="1:15" s="244" customFormat="1" ht="33" customHeight="1" x14ac:dyDescent="0.35">
      <c r="B6" s="245" t="s">
        <v>105</v>
      </c>
      <c r="C6" s="242" t="s">
        <v>69</v>
      </c>
      <c r="D6" s="242" t="s">
        <v>70</v>
      </c>
      <c r="E6" s="242" t="s">
        <v>71</v>
      </c>
      <c r="F6" s="242" t="s">
        <v>72</v>
      </c>
      <c r="G6" s="242" t="s">
        <v>121</v>
      </c>
      <c r="H6" s="243" t="s">
        <v>122</v>
      </c>
    </row>
    <row r="7" spans="1:15" s="62" customFormat="1" ht="15.5" x14ac:dyDescent="0.35">
      <c r="B7" s="341" t="s">
        <v>34</v>
      </c>
      <c r="C7" s="252">
        <v>0</v>
      </c>
      <c r="D7" s="252">
        <v>0</v>
      </c>
      <c r="E7" s="253">
        <f>C7*D7</f>
        <v>0</v>
      </c>
      <c r="F7" s="73">
        <v>0</v>
      </c>
      <c r="G7" s="254">
        <f>E7*F7</f>
        <v>0</v>
      </c>
      <c r="H7" s="116">
        <f>IFERROR(G7/H33,0)</f>
        <v>0</v>
      </c>
    </row>
    <row r="8" spans="1:15" s="62" customFormat="1" ht="15.5" x14ac:dyDescent="0.35">
      <c r="B8" s="79" t="s">
        <v>34</v>
      </c>
      <c r="C8" s="252">
        <v>0</v>
      </c>
      <c r="D8" s="252">
        <v>0</v>
      </c>
      <c r="E8" s="253">
        <f>C8*D8</f>
        <v>0</v>
      </c>
      <c r="F8" s="73">
        <v>0</v>
      </c>
      <c r="G8" s="254">
        <f>E8*F8</f>
        <v>0</v>
      </c>
      <c r="H8" s="116">
        <f>IFERROR(G8/H33,0)</f>
        <v>0</v>
      </c>
    </row>
    <row r="9" spans="1:15" s="62" customFormat="1" ht="15.5" x14ac:dyDescent="0.35">
      <c r="B9" s="79" t="s">
        <v>34</v>
      </c>
      <c r="C9" s="252">
        <v>0</v>
      </c>
      <c r="D9" s="252">
        <v>0</v>
      </c>
      <c r="E9" s="253">
        <f>C9*D9</f>
        <v>0</v>
      </c>
      <c r="F9" s="73">
        <v>0</v>
      </c>
      <c r="G9" s="254">
        <f>E9*F9</f>
        <v>0</v>
      </c>
      <c r="H9" s="116">
        <f>IFERROR(G9/H33,0)</f>
        <v>0</v>
      </c>
    </row>
    <row r="10" spans="1:15" s="62" customFormat="1" ht="15.5" x14ac:dyDescent="0.35">
      <c r="B10" s="79" t="s">
        <v>34</v>
      </c>
      <c r="C10" s="252">
        <v>0</v>
      </c>
      <c r="D10" s="252">
        <v>0</v>
      </c>
      <c r="E10" s="253">
        <f>C10*D10</f>
        <v>0</v>
      </c>
      <c r="F10" s="73">
        <v>0</v>
      </c>
      <c r="G10" s="254">
        <f>E10*F10</f>
        <v>0</v>
      </c>
      <c r="H10" s="116">
        <f>IFERROR(G10/H33,0)</f>
        <v>0</v>
      </c>
    </row>
    <row r="11" spans="1:15" s="62" customFormat="1" ht="16" thickBot="1" x14ac:dyDescent="0.4">
      <c r="B11" s="79" t="s">
        <v>34</v>
      </c>
      <c r="C11" s="252">
        <v>0</v>
      </c>
      <c r="D11" s="252">
        <v>0</v>
      </c>
      <c r="E11" s="253">
        <f>C11*D11</f>
        <v>0</v>
      </c>
      <c r="F11" s="73">
        <v>0</v>
      </c>
      <c r="G11" s="254">
        <f>E11*F11</f>
        <v>0</v>
      </c>
      <c r="H11" s="116">
        <f>IFERROR(G11/H33,0)</f>
        <v>0</v>
      </c>
    </row>
    <row r="12" spans="1:15" s="282" customFormat="1" ht="19" thickBot="1" x14ac:dyDescent="0.5">
      <c r="B12" s="136" t="s">
        <v>13</v>
      </c>
      <c r="C12" s="137"/>
      <c r="D12" s="138"/>
      <c r="E12" s="139">
        <f>SUM(E7:E11)</f>
        <v>0</v>
      </c>
      <c r="F12" s="140"/>
      <c r="G12" s="141">
        <f>SUM(G7:G11)</f>
        <v>0</v>
      </c>
      <c r="H12" s="142">
        <f>IFERROR(G12/H33,0)</f>
        <v>0</v>
      </c>
      <c r="I12" s="62"/>
      <c r="J12" s="62"/>
      <c r="K12" s="62"/>
      <c r="L12" s="62"/>
      <c r="M12" s="62"/>
      <c r="N12" s="62"/>
      <c r="O12" s="62"/>
    </row>
    <row r="13" spans="1:15" s="250" customFormat="1" ht="32.25" customHeight="1" x14ac:dyDescent="0.35">
      <c r="B13" s="251" t="s">
        <v>106</v>
      </c>
      <c r="C13" s="246" t="s">
        <v>69</v>
      </c>
      <c r="D13" s="246" t="s">
        <v>70</v>
      </c>
      <c r="E13" s="247" t="s">
        <v>71</v>
      </c>
      <c r="F13" s="248" t="s">
        <v>72</v>
      </c>
      <c r="G13" s="248" t="s">
        <v>121</v>
      </c>
      <c r="H13" s="249" t="s">
        <v>122</v>
      </c>
    </row>
    <row r="14" spans="1:15" s="62" customFormat="1" ht="15.5" x14ac:dyDescent="0.35">
      <c r="B14" s="341" t="s">
        <v>34</v>
      </c>
      <c r="C14" s="255">
        <v>0</v>
      </c>
      <c r="D14" s="255">
        <v>0</v>
      </c>
      <c r="E14" s="253">
        <f>C14*D14</f>
        <v>0</v>
      </c>
      <c r="F14" s="192">
        <v>0</v>
      </c>
      <c r="G14" s="254">
        <f>E14*F14</f>
        <v>0</v>
      </c>
      <c r="H14" s="116">
        <f>IFERROR(G14/H33,0)</f>
        <v>0</v>
      </c>
    </row>
    <row r="15" spans="1:15" s="62" customFormat="1" ht="15.5" x14ac:dyDescent="0.35">
      <c r="B15" s="79" t="s">
        <v>34</v>
      </c>
      <c r="C15" s="255">
        <v>0</v>
      </c>
      <c r="D15" s="255">
        <v>0</v>
      </c>
      <c r="E15" s="253">
        <f>C15*D15</f>
        <v>0</v>
      </c>
      <c r="F15" s="192">
        <v>0</v>
      </c>
      <c r="G15" s="254">
        <f>E15*F15</f>
        <v>0</v>
      </c>
      <c r="H15" s="116">
        <f>IFERROR(G15/H33,0)</f>
        <v>0</v>
      </c>
    </row>
    <row r="16" spans="1:15" s="62" customFormat="1" ht="15.5" x14ac:dyDescent="0.35">
      <c r="B16" s="79" t="s">
        <v>34</v>
      </c>
      <c r="C16" s="252">
        <v>0</v>
      </c>
      <c r="D16" s="252">
        <v>0</v>
      </c>
      <c r="E16" s="253">
        <f>C16*D16</f>
        <v>0</v>
      </c>
      <c r="F16" s="73">
        <v>0</v>
      </c>
      <c r="G16" s="254">
        <f>E16*F16</f>
        <v>0</v>
      </c>
      <c r="H16" s="116">
        <f>IFERROR(G16/H33,0)</f>
        <v>0</v>
      </c>
    </row>
    <row r="17" spans="2:15" s="62" customFormat="1" ht="15.5" x14ac:dyDescent="0.35">
      <c r="B17" s="201" t="s">
        <v>34</v>
      </c>
      <c r="C17" s="255">
        <v>0</v>
      </c>
      <c r="D17" s="255">
        <v>0</v>
      </c>
      <c r="E17" s="256">
        <f>C17*D17</f>
        <v>0</v>
      </c>
      <c r="F17" s="192">
        <v>0</v>
      </c>
      <c r="G17" s="257">
        <f>E17*F17</f>
        <v>0</v>
      </c>
      <c r="H17" s="117">
        <f>IFERROR(G17/H33,0)</f>
        <v>0</v>
      </c>
    </row>
    <row r="18" spans="2:15" s="62" customFormat="1" ht="16" thickBot="1" x14ac:dyDescent="0.4">
      <c r="B18" s="201" t="s">
        <v>34</v>
      </c>
      <c r="C18" s="255">
        <v>0</v>
      </c>
      <c r="D18" s="255">
        <v>0</v>
      </c>
      <c r="E18" s="256">
        <f>C18*D18</f>
        <v>0</v>
      </c>
      <c r="F18" s="192">
        <v>0</v>
      </c>
      <c r="G18" s="257">
        <f>E18*F18</f>
        <v>0</v>
      </c>
      <c r="H18" s="117">
        <f>IFERROR(G18/H33,0)</f>
        <v>0</v>
      </c>
    </row>
    <row r="19" spans="2:15" s="282" customFormat="1" ht="19" thickBot="1" x14ac:dyDescent="0.5">
      <c r="B19" s="136" t="s">
        <v>13</v>
      </c>
      <c r="C19" s="137"/>
      <c r="D19" s="138"/>
      <c r="E19" s="139">
        <f>SUM(E14:E18)</f>
        <v>0</v>
      </c>
      <c r="F19" s="140"/>
      <c r="G19" s="141">
        <f>SUM(G14:G18)</f>
        <v>0</v>
      </c>
      <c r="H19" s="142">
        <f>IFERROR(G19/H33,0)</f>
        <v>0</v>
      </c>
      <c r="I19" s="62"/>
      <c r="J19" s="62"/>
      <c r="K19" s="62"/>
      <c r="L19" s="62"/>
      <c r="M19" s="62"/>
      <c r="N19" s="62"/>
      <c r="O19" s="62"/>
    </row>
    <row r="20" spans="2:15" s="250" customFormat="1" ht="33" customHeight="1" x14ac:dyDescent="0.35">
      <c r="B20" s="251" t="s">
        <v>107</v>
      </c>
      <c r="C20" s="246" t="s">
        <v>69</v>
      </c>
      <c r="D20" s="246" t="s">
        <v>70</v>
      </c>
      <c r="E20" s="247" t="s">
        <v>71</v>
      </c>
      <c r="F20" s="248" t="s">
        <v>72</v>
      </c>
      <c r="G20" s="248" t="s">
        <v>121</v>
      </c>
      <c r="H20" s="249" t="s">
        <v>122</v>
      </c>
    </row>
    <row r="21" spans="2:15" s="62" customFormat="1" ht="15.5" x14ac:dyDescent="0.35">
      <c r="B21" s="79" t="s">
        <v>34</v>
      </c>
      <c r="C21" s="252">
        <v>0</v>
      </c>
      <c r="D21" s="252">
        <v>0</v>
      </c>
      <c r="E21" s="253">
        <f>C21*D21</f>
        <v>0</v>
      </c>
      <c r="F21" s="73">
        <v>0</v>
      </c>
      <c r="G21" s="254">
        <f>E21*F21</f>
        <v>0</v>
      </c>
      <c r="H21" s="116">
        <f>IFERROR(G21/H33,0)</f>
        <v>0</v>
      </c>
    </row>
    <row r="22" spans="2:15" s="62" customFormat="1" ht="16" thickBot="1" x14ac:dyDescent="0.4">
      <c r="B22" s="201" t="s">
        <v>34</v>
      </c>
      <c r="C22" s="255">
        <v>0</v>
      </c>
      <c r="D22" s="255">
        <v>0</v>
      </c>
      <c r="E22" s="256">
        <f>C22*D22</f>
        <v>0</v>
      </c>
      <c r="F22" s="192">
        <v>0</v>
      </c>
      <c r="G22" s="257">
        <f>E22*F22</f>
        <v>0</v>
      </c>
      <c r="H22" s="117">
        <f>IFERROR(G22/H33,0)</f>
        <v>0</v>
      </c>
    </row>
    <row r="23" spans="2:15" s="282" customFormat="1" ht="19" thickBot="1" x14ac:dyDescent="0.5">
      <c r="B23" s="136" t="s">
        <v>13</v>
      </c>
      <c r="C23" s="137"/>
      <c r="D23" s="138"/>
      <c r="E23" s="139">
        <f>SUM(E21:E22)</f>
        <v>0</v>
      </c>
      <c r="F23" s="140"/>
      <c r="G23" s="141">
        <f>SUM(G21:G22)</f>
        <v>0</v>
      </c>
      <c r="H23" s="142">
        <f>IFERROR(G23/H33,0)</f>
        <v>0</v>
      </c>
      <c r="I23" s="62"/>
      <c r="J23" s="62"/>
      <c r="K23" s="62"/>
      <c r="L23" s="62"/>
      <c r="M23" s="62"/>
      <c r="N23" s="62"/>
      <c r="O23" s="62"/>
    </row>
    <row r="24" spans="2:15" s="62" customFormat="1" ht="32.25" customHeight="1" x14ac:dyDescent="0.35">
      <c r="B24" s="251" t="s">
        <v>43</v>
      </c>
      <c r="C24" s="246" t="s">
        <v>69</v>
      </c>
      <c r="D24" s="246" t="s">
        <v>70</v>
      </c>
      <c r="E24" s="247" t="s">
        <v>71</v>
      </c>
      <c r="F24" s="248" t="s">
        <v>72</v>
      </c>
      <c r="G24" s="248" t="s">
        <v>121</v>
      </c>
      <c r="H24" s="249" t="s">
        <v>122</v>
      </c>
    </row>
    <row r="25" spans="2:15" s="62" customFormat="1" ht="15.5" x14ac:dyDescent="0.35">
      <c r="B25" s="341" t="s">
        <v>34</v>
      </c>
      <c r="C25" s="252">
        <v>0</v>
      </c>
      <c r="D25" s="252">
        <v>0</v>
      </c>
      <c r="E25" s="253">
        <f>C25*D25</f>
        <v>0</v>
      </c>
      <c r="F25" s="73">
        <v>0</v>
      </c>
      <c r="G25" s="254">
        <f>E25*F25</f>
        <v>0</v>
      </c>
      <c r="H25" s="116">
        <f>IFERROR(G25/H33,0)</f>
        <v>0</v>
      </c>
    </row>
    <row r="26" spans="2:15" s="62" customFormat="1" ht="16" thickBot="1" x14ac:dyDescent="0.4">
      <c r="B26" s="201" t="s">
        <v>34</v>
      </c>
      <c r="C26" s="255">
        <v>0</v>
      </c>
      <c r="D26" s="255">
        <v>0</v>
      </c>
      <c r="E26" s="256">
        <f>C26*D26</f>
        <v>0</v>
      </c>
      <c r="F26" s="192">
        <v>0</v>
      </c>
      <c r="G26" s="257">
        <f>E26*F26</f>
        <v>0</v>
      </c>
      <c r="H26" s="117">
        <f>IFERROR(G26/H33,0)</f>
        <v>0</v>
      </c>
    </row>
    <row r="27" spans="2:15" s="282" customFormat="1" ht="19" thickBot="1" x14ac:dyDescent="0.5">
      <c r="B27" s="136" t="s">
        <v>13</v>
      </c>
      <c r="C27" s="137"/>
      <c r="D27" s="138"/>
      <c r="E27" s="139">
        <f>SUM(E25:E26)</f>
        <v>0</v>
      </c>
      <c r="F27" s="140"/>
      <c r="G27" s="141">
        <f>SUM(G25:G26)</f>
        <v>0</v>
      </c>
      <c r="H27" s="142">
        <f>IFERROR(G27/H33,0)</f>
        <v>0</v>
      </c>
      <c r="I27" s="62"/>
      <c r="J27" s="62"/>
      <c r="K27" s="62"/>
      <c r="L27" s="62"/>
      <c r="M27" s="62"/>
      <c r="N27" s="62"/>
      <c r="O27" s="62"/>
    </row>
    <row r="28" spans="2:15" s="250" customFormat="1" ht="30" customHeight="1" x14ac:dyDescent="0.35">
      <c r="B28" s="251" t="s">
        <v>108</v>
      </c>
      <c r="C28" s="246" t="s">
        <v>69</v>
      </c>
      <c r="D28" s="246" t="s">
        <v>70</v>
      </c>
      <c r="E28" s="247" t="s">
        <v>71</v>
      </c>
      <c r="F28" s="248" t="s">
        <v>72</v>
      </c>
      <c r="G28" s="248" t="s">
        <v>121</v>
      </c>
      <c r="H28" s="249" t="s">
        <v>122</v>
      </c>
    </row>
    <row r="29" spans="2:15" s="62" customFormat="1" ht="15.5" x14ac:dyDescent="0.35">
      <c r="B29" s="79" t="s">
        <v>34</v>
      </c>
      <c r="C29" s="252">
        <v>0</v>
      </c>
      <c r="D29" s="252">
        <v>0</v>
      </c>
      <c r="E29" s="253">
        <f>C29*D29</f>
        <v>0</v>
      </c>
      <c r="F29" s="73">
        <v>0</v>
      </c>
      <c r="G29" s="254">
        <f>E29*F29</f>
        <v>0</v>
      </c>
      <c r="H29" s="116">
        <f>IFERROR(G29/H33,0)</f>
        <v>0</v>
      </c>
    </row>
    <row r="30" spans="2:15" s="62" customFormat="1" ht="16" thickBot="1" x14ac:dyDescent="0.4">
      <c r="B30" s="201" t="s">
        <v>34</v>
      </c>
      <c r="C30" s="255">
        <v>0</v>
      </c>
      <c r="D30" s="255">
        <v>0</v>
      </c>
      <c r="E30" s="256">
        <f>C30*D30</f>
        <v>0</v>
      </c>
      <c r="F30" s="192">
        <v>0</v>
      </c>
      <c r="G30" s="257">
        <f>E30*F30</f>
        <v>0</v>
      </c>
      <c r="H30" s="117">
        <f>IFERROR(G30/H33,0)</f>
        <v>0</v>
      </c>
    </row>
    <row r="31" spans="2:15" s="282" customFormat="1" ht="19" thickBot="1" x14ac:dyDescent="0.5">
      <c r="B31" s="136" t="s">
        <v>13</v>
      </c>
      <c r="C31" s="137"/>
      <c r="D31" s="138"/>
      <c r="E31" s="139">
        <f>SUM(E29:E30)</f>
        <v>0</v>
      </c>
      <c r="F31" s="138"/>
      <c r="G31" s="141">
        <f>SUM(G29:G30)</f>
        <v>0</v>
      </c>
      <c r="H31" s="142">
        <f>IFERROR(G31/H33,0)</f>
        <v>0</v>
      </c>
      <c r="I31" s="62"/>
      <c r="J31" s="62"/>
      <c r="K31" s="62"/>
      <c r="L31" s="62"/>
      <c r="M31" s="62"/>
      <c r="N31" s="62"/>
      <c r="O31" s="62"/>
    </row>
    <row r="32" spans="2:15" s="225" customFormat="1" ht="25.5" customHeight="1" x14ac:dyDescent="0.35">
      <c r="G32" s="846" t="s">
        <v>114</v>
      </c>
      <c r="H32" s="258">
        <f>SUM(E12,E19,E23,E27,E31)</f>
        <v>0</v>
      </c>
      <c r="I32" s="237" t="str">
        <f>D4</f>
        <v>lbs, cu</v>
      </c>
    </row>
    <row r="33" spans="2:15" s="225" customFormat="1" ht="20.25" customHeight="1" thickBot="1" x14ac:dyDescent="0.4">
      <c r="B33" s="259"/>
      <c r="C33" s="259"/>
      <c r="D33" s="259"/>
      <c r="E33" s="944" t="s">
        <v>109</v>
      </c>
      <c r="F33" s="944"/>
      <c r="G33" s="944"/>
      <c r="H33" s="260">
        <f>SUM(G12,G19,G23,G27,G31)</f>
        <v>0</v>
      </c>
      <c r="I33" s="237"/>
    </row>
    <row r="34" spans="2:15" s="225" customFormat="1" ht="24" thickBot="1" x14ac:dyDescent="0.6">
      <c r="B34" s="945" t="s">
        <v>282</v>
      </c>
      <c r="C34" s="946"/>
      <c r="D34" s="947"/>
      <c r="J34" s="237"/>
    </row>
    <row r="35" spans="2:15" s="62" customFormat="1" ht="19" thickBot="1" x14ac:dyDescent="0.5">
      <c r="B35" s="904" t="s">
        <v>33</v>
      </c>
      <c r="C35" s="905"/>
      <c r="D35" s="906"/>
      <c r="E35"/>
      <c r="F35"/>
      <c r="G35"/>
      <c r="H35"/>
      <c r="I35"/>
      <c r="J35" s="124"/>
      <c r="K35" s="124"/>
      <c r="L35" s="124"/>
      <c r="M35" s="124"/>
      <c r="N35" s="124"/>
      <c r="O35" s="124"/>
    </row>
    <row r="36" spans="2:15" s="62" customFormat="1" ht="18.5" x14ac:dyDescent="0.45">
      <c r="B36" s="811" t="s">
        <v>364</v>
      </c>
      <c r="C36" s="45">
        <v>0</v>
      </c>
      <c r="D36" s="46" t="s">
        <v>365</v>
      </c>
      <c r="E36"/>
      <c r="F36" s="220"/>
      <c r="G36" s="220"/>
      <c r="H36" s="60"/>
      <c r="I36"/>
    </row>
    <row r="37" spans="2:15" s="62" customFormat="1" ht="18.5" x14ac:dyDescent="0.45">
      <c r="B37" s="811" t="s">
        <v>351</v>
      </c>
      <c r="C37" s="14">
        <v>0</v>
      </c>
      <c r="D37" s="812" t="str">
        <f>'Project Your Income'!$D$6</f>
        <v>lbs, cu, ea</v>
      </c>
      <c r="E37"/>
      <c r="F37" s="220"/>
      <c r="G37" s="220"/>
      <c r="H37" s="60"/>
      <c r="I37"/>
      <c r="K37" s="63"/>
    </row>
    <row r="38" spans="2:15" s="62" customFormat="1" ht="18.5" x14ac:dyDescent="0.45">
      <c r="B38" s="811" t="s">
        <v>352</v>
      </c>
      <c r="C38" s="815">
        <f>C36*C37</f>
        <v>0</v>
      </c>
      <c r="D38" s="813" t="str">
        <f>$D$37</f>
        <v>lbs, cu, ea</v>
      </c>
      <c r="E38"/>
      <c r="F38" s="948"/>
      <c r="G38" s="948"/>
      <c r="H38" s="948"/>
    </row>
    <row r="39" spans="2:15" s="62" customFormat="1" ht="18.5" x14ac:dyDescent="0.45">
      <c r="B39" s="811" t="s">
        <v>353</v>
      </c>
      <c r="C39" s="816">
        <f>H32</f>
        <v>0</v>
      </c>
      <c r="D39" s="813" t="str">
        <f t="shared" ref="D39:D40" si="0">$D$37</f>
        <v>lbs, cu, ea</v>
      </c>
      <c r="E39"/>
      <c r="F39" s="949"/>
      <c r="G39" s="949"/>
      <c r="H39" s="949"/>
    </row>
    <row r="40" spans="2:15" s="62" customFormat="1" ht="18.5" x14ac:dyDescent="0.45">
      <c r="B40" s="811" t="s">
        <v>354</v>
      </c>
      <c r="C40" s="43">
        <f>C38-C39</f>
        <v>0</v>
      </c>
      <c r="D40" s="813" t="str">
        <f t="shared" si="0"/>
        <v>lbs, cu, ea</v>
      </c>
      <c r="E40"/>
      <c r="F40" s="60"/>
      <c r="G40" s="60"/>
      <c r="H40" s="60"/>
      <c r="I40"/>
    </row>
    <row r="41" spans="2:15" s="62" customFormat="1" ht="18.5" x14ac:dyDescent="0.45">
      <c r="B41" s="811" t="s">
        <v>355</v>
      </c>
      <c r="C41" s="814">
        <v>0</v>
      </c>
      <c r="D41" s="47" t="s">
        <v>6</v>
      </c>
      <c r="E41"/>
      <c r="F41"/>
      <c r="G41"/>
      <c r="H41"/>
      <c r="I41"/>
    </row>
    <row r="42" spans="2:15" s="62" customFormat="1" ht="18.5" x14ac:dyDescent="0.45">
      <c r="B42" s="811" t="s">
        <v>356</v>
      </c>
      <c r="C42" s="853">
        <f>'Describe Your Farm'!C26</f>
        <v>0</v>
      </c>
      <c r="D42" s="47" t="s">
        <v>6</v>
      </c>
      <c r="E42"/>
      <c r="F42"/>
      <c r="G42"/>
      <c r="H42"/>
      <c r="I42"/>
    </row>
    <row r="43" spans="2:15" s="62" customFormat="1" ht="19" thickBot="1" x14ac:dyDescent="0.5">
      <c r="B43" s="48"/>
      <c r="C43" s="48"/>
      <c r="D43" s="48"/>
      <c r="E43"/>
      <c r="F43"/>
      <c r="G43"/>
      <c r="H43"/>
      <c r="I43"/>
    </row>
    <row r="44" spans="2:15" s="62" customFormat="1" ht="15" thickBot="1" x14ac:dyDescent="0.4">
      <c r="B44" s="64"/>
      <c r="C44" s="104"/>
      <c r="D44" s="65"/>
      <c r="E44"/>
      <c r="F44"/>
      <c r="G44"/>
    </row>
    <row r="45" spans="2:15" ht="26.5" thickBot="1" x14ac:dyDescent="0.65">
      <c r="B45" s="866" t="s">
        <v>21</v>
      </c>
      <c r="C45" s="961"/>
      <c r="D45" s="867"/>
      <c r="H45" s="29"/>
    </row>
    <row r="46" spans="2:15" s="60" customFormat="1" ht="15.5" x14ac:dyDescent="0.35">
      <c r="B46" s="580" t="s">
        <v>401</v>
      </c>
      <c r="C46" s="854">
        <f>C36</f>
        <v>0</v>
      </c>
      <c r="D46" s="229"/>
      <c r="E46"/>
      <c r="F46"/>
      <c r="G46" s="226"/>
      <c r="H46" s="152"/>
      <c r="I46" s="152"/>
      <c r="J46" s="227"/>
      <c r="K46" s="227"/>
    </row>
    <row r="47" spans="2:15" ht="15.5" x14ac:dyDescent="0.35">
      <c r="B47" s="580" t="s">
        <v>402</v>
      </c>
      <c r="C47" s="630">
        <f>C41</f>
        <v>0</v>
      </c>
      <c r="D47" s="229"/>
      <c r="E47" s="229"/>
      <c r="F47" s="229"/>
      <c r="G47" s="68"/>
      <c r="H47" s="68"/>
      <c r="I47" s="68"/>
      <c r="J47" s="123"/>
      <c r="K47" s="123"/>
    </row>
    <row r="48" spans="2:15" s="228" customFormat="1" ht="15.5" x14ac:dyDescent="0.35">
      <c r="B48" s="909" t="s">
        <v>39</v>
      </c>
      <c r="C48" s="911" t="s">
        <v>368</v>
      </c>
      <c r="D48" s="911"/>
      <c r="E48" s="912" t="s">
        <v>2</v>
      </c>
      <c r="F48" s="914" t="s">
        <v>367</v>
      </c>
      <c r="G48" s="67"/>
      <c r="H48" s="67"/>
      <c r="I48" s="67"/>
      <c r="J48" s="68"/>
      <c r="K48" s="68"/>
      <c r="L48" s="67"/>
      <c r="M48" s="67"/>
      <c r="N48" s="67"/>
      <c r="O48" s="67"/>
    </row>
    <row r="49" spans="2:15" s="228" customFormat="1" ht="15.5" x14ac:dyDescent="0.35">
      <c r="B49" s="909"/>
      <c r="C49" s="845" t="s">
        <v>100</v>
      </c>
      <c r="D49" s="596" t="s">
        <v>101</v>
      </c>
      <c r="E49" s="912"/>
      <c r="F49" s="915"/>
      <c r="G49" s="67"/>
      <c r="H49" s="67"/>
      <c r="I49" s="67"/>
      <c r="J49" s="68"/>
      <c r="K49" s="67"/>
      <c r="L49" s="67"/>
      <c r="M49" s="67"/>
      <c r="N49" s="67"/>
      <c r="O49" s="67"/>
    </row>
    <row r="50" spans="2:15" s="62" customFormat="1" ht="15.75" customHeight="1" x14ac:dyDescent="0.35">
      <c r="B50" s="607" t="s">
        <v>32</v>
      </c>
      <c r="C50" s="81">
        <v>0</v>
      </c>
      <c r="D50" s="809">
        <v>0</v>
      </c>
      <c r="E50" s="598" t="s">
        <v>255</v>
      </c>
      <c r="F50" s="608"/>
      <c r="G50" s="67"/>
      <c r="H50" s="67"/>
      <c r="I50" s="67"/>
      <c r="J50" s="68"/>
      <c r="K50" s="67"/>
      <c r="L50" s="67"/>
      <c r="M50" s="67"/>
      <c r="N50" s="67"/>
      <c r="O50" s="67"/>
    </row>
    <row r="51" spans="2:15" s="62" customFormat="1" ht="15.5" x14ac:dyDescent="0.35">
      <c r="B51" s="609" t="s">
        <v>132</v>
      </c>
      <c r="C51" s="71">
        <v>0</v>
      </c>
      <c r="D51" s="71">
        <v>0</v>
      </c>
      <c r="E51" s="597" t="s">
        <v>255</v>
      </c>
      <c r="F51" s="608"/>
      <c r="G51" s="67"/>
      <c r="H51" s="67"/>
      <c r="I51" s="67"/>
      <c r="J51" s="67"/>
      <c r="K51" s="67"/>
      <c r="L51" s="67"/>
      <c r="M51" s="67"/>
      <c r="N51" s="67"/>
      <c r="O51" s="67"/>
    </row>
    <row r="52" spans="2:15" ht="15.5" x14ac:dyDescent="0.35">
      <c r="B52" s="609" t="s">
        <v>133</v>
      </c>
      <c r="C52" s="71">
        <v>0</v>
      </c>
      <c r="D52" s="71">
        <v>0</v>
      </c>
      <c r="E52" s="597" t="s">
        <v>255</v>
      </c>
      <c r="F52" s="608"/>
      <c r="G52" s="67"/>
      <c r="H52" s="67"/>
      <c r="I52" s="67"/>
      <c r="J52" s="67"/>
      <c r="K52" s="67"/>
      <c r="L52" s="67"/>
      <c r="M52" s="67"/>
      <c r="N52" s="67"/>
      <c r="O52" s="67"/>
    </row>
    <row r="53" spans="2:15" ht="15.5" x14ac:dyDescent="0.35">
      <c r="B53" s="490" t="s">
        <v>357</v>
      </c>
      <c r="C53" s="71">
        <v>0</v>
      </c>
      <c r="D53" s="71">
        <v>0</v>
      </c>
      <c r="E53" s="597" t="s">
        <v>255</v>
      </c>
      <c r="F53" s="608"/>
      <c r="G53" s="67"/>
      <c r="H53" s="67"/>
      <c r="I53" s="67"/>
      <c r="J53" s="67"/>
      <c r="K53" s="67"/>
      <c r="L53" s="67"/>
      <c r="M53" s="67"/>
      <c r="N53" s="67"/>
      <c r="O53" s="67"/>
    </row>
    <row r="54" spans="2:15" ht="15.5" x14ac:dyDescent="0.35">
      <c r="B54" s="490" t="s">
        <v>358</v>
      </c>
      <c r="C54" s="71">
        <v>0</v>
      </c>
      <c r="D54" s="71">
        <v>0</v>
      </c>
      <c r="E54" s="597" t="s">
        <v>255</v>
      </c>
      <c r="F54" s="608"/>
      <c r="G54" s="67"/>
      <c r="H54" s="67"/>
      <c r="I54" s="67"/>
      <c r="J54" s="67"/>
      <c r="K54" s="67"/>
      <c r="L54" s="67"/>
      <c r="M54" s="67"/>
      <c r="N54" s="67"/>
      <c r="O54" s="67"/>
    </row>
    <row r="55" spans="2:15" s="67" customFormat="1" ht="15.5" x14ac:dyDescent="0.35">
      <c r="B55" s="490" t="s">
        <v>359</v>
      </c>
      <c r="C55" s="71">
        <v>0</v>
      </c>
      <c r="D55" s="71">
        <v>0</v>
      </c>
      <c r="E55" s="597" t="s">
        <v>255</v>
      </c>
      <c r="F55" s="608"/>
    </row>
    <row r="56" spans="2:15" s="67" customFormat="1" ht="15.5" x14ac:dyDescent="0.35">
      <c r="B56" s="611" t="s">
        <v>360</v>
      </c>
      <c r="C56" s="84">
        <v>0</v>
      </c>
      <c r="D56" s="84">
        <v>0</v>
      </c>
      <c r="E56" s="597" t="s">
        <v>255</v>
      </c>
      <c r="F56" s="608"/>
    </row>
    <row r="57" spans="2:15" s="67" customFormat="1" ht="15.5" x14ac:dyDescent="0.35">
      <c r="B57" s="772" t="s">
        <v>324</v>
      </c>
      <c r="C57" s="84">
        <v>0</v>
      </c>
      <c r="D57" s="84">
        <v>0</v>
      </c>
      <c r="E57" s="597" t="s">
        <v>255</v>
      </c>
      <c r="F57" s="608"/>
    </row>
    <row r="58" spans="2:15" s="67" customFormat="1" ht="15.5" x14ac:dyDescent="0.35">
      <c r="B58" s="817" t="s">
        <v>75</v>
      </c>
      <c r="C58" s="71">
        <v>0</v>
      </c>
      <c r="D58" s="71">
        <v>0</v>
      </c>
      <c r="E58" s="597" t="s">
        <v>255</v>
      </c>
      <c r="F58" s="608"/>
    </row>
    <row r="59" spans="2:15" s="67" customFormat="1" ht="15.75" customHeight="1" x14ac:dyDescent="0.35">
      <c r="B59" s="490" t="s">
        <v>181</v>
      </c>
      <c r="C59" s="71">
        <v>0</v>
      </c>
      <c r="D59" s="71">
        <v>0</v>
      </c>
      <c r="E59" s="597" t="s">
        <v>255</v>
      </c>
      <c r="F59" s="608"/>
    </row>
    <row r="60" spans="2:15" s="67" customFormat="1" ht="15.5" x14ac:dyDescent="0.35">
      <c r="B60" s="610" t="s">
        <v>36</v>
      </c>
      <c r="C60" s="231">
        <f>SUM(C50:C59)/60</f>
        <v>0</v>
      </c>
      <c r="D60" s="231">
        <f>SUM(D50:D59)/60</f>
        <v>0</v>
      </c>
      <c r="E60" s="603" t="s">
        <v>256</v>
      </c>
      <c r="F60" s="612">
        <f>(C60*E89)+(D60*E90)</f>
        <v>0</v>
      </c>
    </row>
    <row r="61" spans="2:15" s="67" customFormat="1" ht="15.5" x14ac:dyDescent="0.35">
      <c r="B61" s="909" t="s">
        <v>38</v>
      </c>
      <c r="C61" s="911" t="s">
        <v>368</v>
      </c>
      <c r="D61" s="911"/>
      <c r="E61" s="913" t="s">
        <v>2</v>
      </c>
      <c r="F61" s="914" t="s">
        <v>367</v>
      </c>
      <c r="G61" s="225"/>
      <c r="H61" s="225"/>
      <c r="I61" s="225"/>
      <c r="J61" s="225"/>
      <c r="K61" s="225"/>
      <c r="L61" s="225"/>
      <c r="M61" s="225"/>
      <c r="N61" s="225"/>
      <c r="O61" s="225"/>
    </row>
    <row r="62" spans="2:15" s="67" customFormat="1" ht="15.5" x14ac:dyDescent="0.35">
      <c r="B62" s="909"/>
      <c r="C62" s="219" t="s">
        <v>100</v>
      </c>
      <c r="D62" s="232" t="s">
        <v>101</v>
      </c>
      <c r="E62" s="923"/>
      <c r="F62" s="915"/>
      <c r="G62" s="225"/>
      <c r="H62" s="225"/>
      <c r="I62" s="225"/>
      <c r="J62" s="225"/>
      <c r="K62" s="225"/>
      <c r="L62" s="225"/>
      <c r="M62" s="225"/>
      <c r="N62" s="225"/>
      <c r="O62" s="225"/>
    </row>
    <row r="63" spans="2:15" s="67" customFormat="1" ht="15.5" x14ac:dyDescent="0.35">
      <c r="B63" s="613" t="s">
        <v>362</v>
      </c>
      <c r="C63" s="81">
        <v>0</v>
      </c>
      <c r="D63" s="809">
        <v>0</v>
      </c>
      <c r="E63" s="598" t="s">
        <v>256</v>
      </c>
      <c r="F63" s="614"/>
    </row>
    <row r="64" spans="2:15" s="67" customFormat="1" ht="15.5" x14ac:dyDescent="0.35">
      <c r="B64" s="615" t="s">
        <v>22</v>
      </c>
      <c r="C64" s="71">
        <v>0</v>
      </c>
      <c r="D64" s="71">
        <v>0</v>
      </c>
      <c r="E64" s="597" t="s">
        <v>256</v>
      </c>
      <c r="F64" s="614"/>
    </row>
    <row r="65" spans="2:15" s="67" customFormat="1" ht="15.5" x14ac:dyDescent="0.35">
      <c r="B65" s="615" t="s">
        <v>23</v>
      </c>
      <c r="C65" s="71">
        <v>0</v>
      </c>
      <c r="D65" s="71">
        <v>0</v>
      </c>
      <c r="E65" s="597" t="s">
        <v>256</v>
      </c>
      <c r="F65" s="614"/>
    </row>
    <row r="66" spans="2:15" s="67" customFormat="1" ht="15.5" x14ac:dyDescent="0.35">
      <c r="B66" s="615" t="s">
        <v>63</v>
      </c>
      <c r="C66" s="71">
        <v>0</v>
      </c>
      <c r="D66" s="71">
        <v>0</v>
      </c>
      <c r="E66" s="597" t="s">
        <v>256</v>
      </c>
      <c r="F66" s="614"/>
    </row>
    <row r="67" spans="2:15" s="67" customFormat="1" ht="15.5" x14ac:dyDescent="0.35">
      <c r="B67" s="615" t="s">
        <v>361</v>
      </c>
      <c r="C67" s="71">
        <v>0</v>
      </c>
      <c r="D67" s="71">
        <v>0</v>
      </c>
      <c r="E67" s="597" t="s">
        <v>256</v>
      </c>
      <c r="F67" s="614"/>
    </row>
    <row r="68" spans="2:15" s="67" customFormat="1" ht="15.5" x14ac:dyDescent="0.35">
      <c r="B68" s="615" t="s">
        <v>363</v>
      </c>
      <c r="C68" s="71">
        <v>0</v>
      </c>
      <c r="D68" s="71">
        <v>0</v>
      </c>
      <c r="E68" s="597" t="s">
        <v>256</v>
      </c>
      <c r="F68" s="614"/>
    </row>
    <row r="69" spans="2:15" s="67" customFormat="1" ht="15.5" x14ac:dyDescent="0.35">
      <c r="B69" s="773" t="s">
        <v>28</v>
      </c>
      <c r="C69" s="71">
        <v>0</v>
      </c>
      <c r="D69" s="71">
        <v>0</v>
      </c>
      <c r="E69" s="597" t="s">
        <v>256</v>
      </c>
      <c r="F69" s="614"/>
    </row>
    <row r="70" spans="2:15" s="67" customFormat="1" ht="15.5" x14ac:dyDescent="0.35">
      <c r="B70" s="490" t="s">
        <v>181</v>
      </c>
      <c r="C70" s="71">
        <v>0</v>
      </c>
      <c r="D70" s="71">
        <v>0</v>
      </c>
      <c r="E70" s="597" t="s">
        <v>256</v>
      </c>
      <c r="F70" s="608"/>
    </row>
    <row r="71" spans="2:15" s="67" customFormat="1" ht="15.5" x14ac:dyDescent="0.35">
      <c r="B71" s="616" t="s">
        <v>103</v>
      </c>
      <c r="C71" s="604">
        <f>SUM(C63:C70)</f>
        <v>0</v>
      </c>
      <c r="D71" s="605">
        <f>SUM(D63:D70)</f>
        <v>0</v>
      </c>
      <c r="E71" s="606" t="s">
        <v>256</v>
      </c>
      <c r="F71" s="617">
        <f>(C71*E89)+(D71*E90)</f>
        <v>0</v>
      </c>
      <c r="G71" s="121"/>
    </row>
    <row r="72" spans="2:15" s="225" customFormat="1" ht="15.75" customHeight="1" x14ac:dyDescent="0.35">
      <c r="B72" s="909" t="s">
        <v>37</v>
      </c>
      <c r="C72" s="911" t="s">
        <v>368</v>
      </c>
      <c r="D72" s="911"/>
      <c r="E72" s="912" t="s">
        <v>2</v>
      </c>
      <c r="F72" s="914" t="s">
        <v>367</v>
      </c>
      <c r="G72" s="67"/>
      <c r="H72" s="67"/>
      <c r="I72" s="67"/>
      <c r="J72" s="67"/>
      <c r="K72" s="67"/>
      <c r="L72" s="67"/>
      <c r="M72" s="67"/>
      <c r="N72" s="67"/>
      <c r="O72" s="67"/>
    </row>
    <row r="73" spans="2:15" s="225" customFormat="1" ht="15.5" x14ac:dyDescent="0.35">
      <c r="B73" s="910"/>
      <c r="C73" s="631" t="s">
        <v>100</v>
      </c>
      <c r="D73" s="230" t="s">
        <v>101</v>
      </c>
      <c r="E73" s="913"/>
      <c r="F73" s="915"/>
      <c r="G73" s="67"/>
      <c r="H73" s="67"/>
      <c r="I73" s="67"/>
      <c r="J73" s="67"/>
      <c r="K73" s="67"/>
      <c r="L73" s="67"/>
      <c r="M73" s="67"/>
      <c r="N73" s="67"/>
      <c r="O73" s="67"/>
    </row>
    <row r="74" spans="2:15" s="67" customFormat="1" ht="15.5" x14ac:dyDescent="0.35">
      <c r="B74" s="917" t="str">
        <f>"Remember: Estimated Total Crop Yield per tree is "&amp;C37&amp;" "&amp;D39</f>
        <v>Remember: Estimated Total Crop Yield per tree is 0 lbs, cu, ea</v>
      </c>
      <c r="C74" s="918"/>
      <c r="D74" s="632"/>
      <c r="E74" s="633"/>
      <c r="F74" s="634"/>
    </row>
    <row r="75" spans="2:15" s="67" customFormat="1" ht="15.5" x14ac:dyDescent="0.35">
      <c r="B75" s="613" t="s">
        <v>24</v>
      </c>
      <c r="C75" s="70">
        <v>0</v>
      </c>
      <c r="D75" s="70">
        <v>0</v>
      </c>
      <c r="E75" s="599" t="s">
        <v>256</v>
      </c>
      <c r="F75" s="614"/>
    </row>
    <row r="76" spans="2:15" s="67" customFormat="1" ht="15.5" x14ac:dyDescent="0.35">
      <c r="B76" s="618" t="s">
        <v>25</v>
      </c>
      <c r="C76" s="71">
        <v>0</v>
      </c>
      <c r="D76" s="71">
        <v>0</v>
      </c>
      <c r="E76" s="601" t="s">
        <v>256</v>
      </c>
      <c r="F76" s="619"/>
    </row>
    <row r="77" spans="2:15" s="67" customFormat="1" ht="15.5" x14ac:dyDescent="0.35">
      <c r="B77" s="620" t="s">
        <v>27</v>
      </c>
      <c r="C77" s="71">
        <v>0</v>
      </c>
      <c r="D77" s="71">
        <v>0</v>
      </c>
      <c r="E77" s="601" t="s">
        <v>256</v>
      </c>
      <c r="F77" s="619"/>
    </row>
    <row r="78" spans="2:15" s="67" customFormat="1" ht="15.5" x14ac:dyDescent="0.35">
      <c r="B78" s="615" t="s">
        <v>325</v>
      </c>
      <c r="C78" s="85">
        <v>0</v>
      </c>
      <c r="D78" s="85">
        <v>0</v>
      </c>
      <c r="E78" s="600" t="s">
        <v>256</v>
      </c>
      <c r="F78" s="621"/>
    </row>
    <row r="79" spans="2:15" s="67" customFormat="1" ht="15.5" x14ac:dyDescent="0.35">
      <c r="B79" s="773" t="s">
        <v>26</v>
      </c>
      <c r="C79" s="85">
        <v>0</v>
      </c>
      <c r="D79" s="85">
        <v>0</v>
      </c>
      <c r="E79" s="600" t="s">
        <v>256</v>
      </c>
      <c r="F79" s="621"/>
    </row>
    <row r="80" spans="2:15" s="67" customFormat="1" ht="15.5" x14ac:dyDescent="0.35">
      <c r="B80" s="490" t="s">
        <v>181</v>
      </c>
      <c r="C80" s="71">
        <v>0</v>
      </c>
      <c r="D80" s="71">
        <v>0</v>
      </c>
      <c r="E80" s="597" t="s">
        <v>256</v>
      </c>
      <c r="F80" s="608"/>
    </row>
    <row r="81" spans="2:15" s="67" customFormat="1" ht="15.5" x14ac:dyDescent="0.35">
      <c r="B81" s="622" t="s">
        <v>104</v>
      </c>
      <c r="C81" s="233">
        <f>SUM(C75:C80)</f>
        <v>0</v>
      </c>
      <c r="D81" s="234">
        <f>SUM(D75:D80)</f>
        <v>0</v>
      </c>
      <c r="E81" s="602" t="s">
        <v>256</v>
      </c>
      <c r="F81" s="623">
        <f>(C81*E89)+(D81*E90)</f>
        <v>0</v>
      </c>
      <c r="G81" s="122"/>
    </row>
    <row r="82" spans="2:15" s="67" customFormat="1" ht="15.5" x14ac:dyDescent="0.35">
      <c r="B82" s="624"/>
      <c r="C82" s="635" t="s">
        <v>100</v>
      </c>
      <c r="D82" s="635" t="s">
        <v>101</v>
      </c>
      <c r="E82" s="235"/>
      <c r="F82" s="625"/>
      <c r="G82" s="282"/>
      <c r="H82" s="282"/>
      <c r="I82" s="282"/>
      <c r="J82" s="282"/>
      <c r="K82" s="282"/>
      <c r="L82" s="282"/>
      <c r="M82" s="282"/>
      <c r="N82" s="282"/>
      <c r="O82" s="282"/>
    </row>
    <row r="83" spans="2:15" s="67" customFormat="1" ht="15.75" customHeight="1" x14ac:dyDescent="0.35">
      <c r="B83" s="626" t="s">
        <v>391</v>
      </c>
      <c r="C83" s="488">
        <f>SUM(C60,C71,C81)</f>
        <v>0</v>
      </c>
      <c r="D83" s="488">
        <f>SUM(D60,D71,D81)</f>
        <v>0</v>
      </c>
      <c r="E83" s="599" t="s">
        <v>256</v>
      </c>
      <c r="F83" s="627"/>
    </row>
    <row r="84" spans="2:15" s="67" customFormat="1" ht="15.5" x14ac:dyDescent="0.35">
      <c r="B84" s="645" t="s">
        <v>120</v>
      </c>
      <c r="C84" s="646">
        <f>C83*C47</f>
        <v>0</v>
      </c>
      <c r="D84" s="646">
        <f>D83*F86</f>
        <v>0</v>
      </c>
      <c r="E84" s="600" t="s">
        <v>256</v>
      </c>
      <c r="F84" s="628"/>
      <c r="H84" s="489"/>
      <c r="I84" s="153"/>
    </row>
    <row r="85" spans="2:15" s="67" customFormat="1" ht="18.5" x14ac:dyDescent="0.45">
      <c r="B85" s="30"/>
      <c r="C85" s="30"/>
      <c r="D85" s="553"/>
      <c r="E85" s="580" t="s">
        <v>404</v>
      </c>
      <c r="F85" s="214">
        <f>F60+F71+F81</f>
        <v>0</v>
      </c>
      <c r="G85" s="68"/>
      <c r="H85" s="489"/>
      <c r="I85" s="153"/>
    </row>
    <row r="86" spans="2:15" s="67" customFormat="1" ht="18.5" x14ac:dyDescent="0.45">
      <c r="B86" s="30"/>
      <c r="C86" s="30"/>
      <c r="D86" s="553"/>
      <c r="E86" s="580" t="s">
        <v>403</v>
      </c>
      <c r="F86" s="766">
        <f>C36</f>
        <v>0</v>
      </c>
      <c r="G86" s="68"/>
      <c r="J86" s="261"/>
      <c r="K86" s="261"/>
      <c r="L86" s="261"/>
      <c r="M86" s="261"/>
      <c r="N86" s="261"/>
      <c r="O86" s="261"/>
    </row>
    <row r="87" spans="2:15" s="67" customFormat="1" ht="18.5" x14ac:dyDescent="0.45">
      <c r="B87" s="30"/>
      <c r="C87" s="30"/>
      <c r="D87" s="553"/>
      <c r="E87" s="580" t="s">
        <v>257</v>
      </c>
      <c r="F87" s="214">
        <f>F85*F86</f>
        <v>0</v>
      </c>
      <c r="G87" s="68"/>
      <c r="J87" s="261"/>
      <c r="K87" s="261"/>
      <c r="L87" s="261"/>
      <c r="M87" s="261"/>
      <c r="N87" s="261"/>
      <c r="O87" s="261"/>
    </row>
    <row r="88" spans="2:15" s="67" customFormat="1" ht="18.5" x14ac:dyDescent="0.45">
      <c r="B88" s="30"/>
      <c r="C88" s="908" t="s">
        <v>258</v>
      </c>
      <c r="D88" s="908"/>
      <c r="E88" s="908"/>
      <c r="F88" s="554"/>
      <c r="G88" s="68"/>
      <c r="J88" s="261"/>
      <c r="K88" s="261"/>
      <c r="L88" s="261"/>
      <c r="M88" s="261"/>
      <c r="N88" s="261"/>
      <c r="O88" s="261"/>
    </row>
    <row r="89" spans="2:15" s="67" customFormat="1" ht="15.5" x14ac:dyDescent="0.35">
      <c r="B89" s="552"/>
      <c r="C89" s="636"/>
      <c r="D89" s="637" t="s">
        <v>222</v>
      </c>
      <c r="E89" s="638">
        <f>' Labor Overheads'!C23</f>
        <v>0</v>
      </c>
      <c r="F89" s="554"/>
      <c r="G89" s="68"/>
      <c r="J89" s="261"/>
      <c r="K89" s="261"/>
      <c r="L89" s="261"/>
      <c r="M89" s="261"/>
      <c r="N89" s="261"/>
      <c r="O89" s="261"/>
    </row>
    <row r="90" spans="2:15" s="67" customFormat="1" ht="18.5" x14ac:dyDescent="0.45">
      <c r="B90" s="552"/>
      <c r="C90" s="639"/>
      <c r="D90" s="580" t="s">
        <v>227</v>
      </c>
      <c r="E90" s="640">
        <f>' Labor Overheads'!$C$12</f>
        <v>0</v>
      </c>
      <c r="F90" s="30"/>
      <c r="G90" s="68"/>
      <c r="J90" s="261"/>
      <c r="K90" s="261"/>
      <c r="L90" s="261"/>
      <c r="M90" s="261"/>
      <c r="N90" s="261"/>
      <c r="O90" s="261"/>
    </row>
    <row r="91" spans="2:15" s="67" customFormat="1" ht="18.5" x14ac:dyDescent="0.45">
      <c r="B91" s="552"/>
      <c r="C91" s="639"/>
      <c r="D91" s="489" t="s">
        <v>260</v>
      </c>
      <c r="E91" s="641">
        <f>D84*E90</f>
        <v>0</v>
      </c>
      <c r="F91" s="30"/>
      <c r="G91" s="68"/>
      <c r="J91" s="261"/>
      <c r="K91" s="261"/>
      <c r="L91" s="261"/>
      <c r="M91" s="261"/>
      <c r="N91" s="261"/>
      <c r="O91" s="261"/>
    </row>
    <row r="92" spans="2:15" s="67" customFormat="1" ht="18.5" x14ac:dyDescent="0.45">
      <c r="B92" s="552"/>
      <c r="C92" s="642"/>
      <c r="D92" s="643" t="s">
        <v>259</v>
      </c>
      <c r="E92" s="644">
        <f>C84*E89</f>
        <v>0</v>
      </c>
      <c r="F92" s="30"/>
      <c r="G92" s="68"/>
      <c r="J92" s="261"/>
      <c r="K92" s="261"/>
      <c r="L92" s="261"/>
      <c r="M92" s="261"/>
      <c r="N92" s="261"/>
      <c r="O92" s="261"/>
    </row>
    <row r="93" spans="2:15" s="282" customFormat="1" ht="16" thickBot="1" x14ac:dyDescent="0.4">
      <c r="B93" s="68"/>
      <c r="C93" s="68"/>
      <c r="D93" s="68"/>
      <c r="E93" s="69"/>
      <c r="F93" s="214"/>
      <c r="G93" s="68"/>
      <c r="H93" s="67"/>
      <c r="I93" s="67"/>
      <c r="J93" s="261"/>
      <c r="K93" s="261"/>
      <c r="L93" s="261"/>
      <c r="M93" s="261"/>
      <c r="N93" s="261"/>
      <c r="O93" s="261"/>
    </row>
    <row r="94" spans="2:15" s="67" customFormat="1" ht="26.5" thickBot="1" x14ac:dyDescent="0.65">
      <c r="B94" s="866" t="s">
        <v>29</v>
      </c>
      <c r="C94" s="961"/>
      <c r="D94" s="867"/>
      <c r="E94"/>
    </row>
    <row r="95" spans="2:15" s="67" customFormat="1" ht="18.75" customHeight="1" x14ac:dyDescent="0.35">
      <c r="B95" s="241" t="s">
        <v>65</v>
      </c>
      <c r="C95" s="672" t="s">
        <v>371</v>
      </c>
      <c r="D95" s="673" t="s">
        <v>2</v>
      </c>
      <c r="E95" s="688" t="s">
        <v>3</v>
      </c>
      <c r="F95" s="671" t="s">
        <v>18</v>
      </c>
      <c r="G95"/>
      <c r="H95"/>
      <c r="I95" s="62"/>
    </row>
    <row r="96" spans="2:15" s="282" customFormat="1" ht="15.5" x14ac:dyDescent="0.35">
      <c r="B96" s="75" t="s">
        <v>34</v>
      </c>
      <c r="C96" s="76">
        <v>0</v>
      </c>
      <c r="D96" s="77" t="s">
        <v>68</v>
      </c>
      <c r="E96" s="78">
        <v>0</v>
      </c>
      <c r="F96" s="74">
        <f>C96*E96</f>
        <v>0</v>
      </c>
      <c r="G96"/>
      <c r="H96"/>
      <c r="I96"/>
      <c r="J96" s="67"/>
      <c r="K96" s="67"/>
      <c r="L96" s="67"/>
      <c r="M96" s="67"/>
      <c r="N96" s="67"/>
      <c r="O96" s="67"/>
    </row>
    <row r="97" spans="2:16" s="282" customFormat="1" ht="15.5" x14ac:dyDescent="0.35">
      <c r="B97" s="194" t="s">
        <v>34</v>
      </c>
      <c r="C97" s="85">
        <v>0</v>
      </c>
      <c r="D97" s="195" t="s">
        <v>68</v>
      </c>
      <c r="E97" s="196">
        <v>0</v>
      </c>
      <c r="F97" s="190">
        <f>C97*E97</f>
        <v>0</v>
      </c>
      <c r="G97"/>
      <c r="H97"/>
      <c r="I97"/>
      <c r="J97" s="67"/>
      <c r="K97" s="67"/>
      <c r="L97" s="67"/>
      <c r="M97" s="67"/>
      <c r="N97" s="67"/>
      <c r="O97" s="67"/>
      <c r="P97" s="797"/>
    </row>
    <row r="98" spans="2:16" s="282" customFormat="1" ht="16" thickBot="1" x14ac:dyDescent="0.4">
      <c r="B98" s="197"/>
      <c r="C98" s="198"/>
      <c r="D98" s="199"/>
      <c r="E98" s="198"/>
      <c r="F98" s="200">
        <f>SUM(F96:F97)</f>
        <v>0</v>
      </c>
      <c r="G98"/>
      <c r="H98"/>
      <c r="I98"/>
      <c r="J98" s="67"/>
      <c r="K98" s="67"/>
      <c r="L98" s="67"/>
      <c r="M98" s="67"/>
      <c r="N98" s="67"/>
      <c r="O98" s="67"/>
      <c r="P98" s="797"/>
    </row>
    <row r="99" spans="2:16" s="67" customFormat="1" ht="15.5" x14ac:dyDescent="0.35">
      <c r="B99" s="240" t="s">
        <v>64</v>
      </c>
      <c r="C99" s="672" t="s">
        <v>371</v>
      </c>
      <c r="D99" s="679" t="s">
        <v>2</v>
      </c>
      <c r="E99" s="678" t="s">
        <v>3</v>
      </c>
      <c r="F99" s="671" t="s">
        <v>18</v>
      </c>
      <c r="G99"/>
      <c r="H99"/>
      <c r="P99" s="261"/>
    </row>
    <row r="100" spans="2:16" s="67" customFormat="1" ht="15.5" x14ac:dyDescent="0.35">
      <c r="B100" s="87" t="s">
        <v>7</v>
      </c>
      <c r="C100" s="71">
        <v>0</v>
      </c>
      <c r="D100" s="342" t="s">
        <v>304</v>
      </c>
      <c r="E100" s="73">
        <v>0</v>
      </c>
      <c r="F100" s="74">
        <f t="shared" ref="F100:F108" si="1">C100*E100</f>
        <v>0</v>
      </c>
      <c r="G100"/>
      <c r="H100"/>
      <c r="J100" s="261"/>
      <c r="K100" s="261"/>
      <c r="L100" s="261"/>
      <c r="M100" s="261"/>
      <c r="N100" s="261"/>
      <c r="O100" s="261"/>
      <c r="P100" s="261"/>
    </row>
    <row r="101" spans="2:16" s="67" customFormat="1" ht="15.5" x14ac:dyDescent="0.35">
      <c r="B101" s="562" t="s">
        <v>223</v>
      </c>
      <c r="C101" s="71">
        <v>0</v>
      </c>
      <c r="D101" s="82" t="s">
        <v>9</v>
      </c>
      <c r="E101" s="73">
        <v>0</v>
      </c>
      <c r="F101" s="74">
        <f t="shared" si="1"/>
        <v>0</v>
      </c>
      <c r="G101"/>
      <c r="H101"/>
      <c r="J101" s="261"/>
      <c r="K101" s="261"/>
      <c r="L101" s="261"/>
      <c r="M101" s="261"/>
      <c r="N101" s="261"/>
      <c r="O101" s="261"/>
      <c r="P101" s="261"/>
    </row>
    <row r="102" spans="2:16" s="67" customFormat="1" ht="15.5" x14ac:dyDescent="0.35">
      <c r="B102" s="87" t="s">
        <v>94</v>
      </c>
      <c r="C102" s="71">
        <v>0</v>
      </c>
      <c r="D102" s="82" t="s">
        <v>5</v>
      </c>
      <c r="E102" s="73">
        <v>0</v>
      </c>
      <c r="F102" s="74">
        <f t="shared" si="1"/>
        <v>0</v>
      </c>
      <c r="G102"/>
      <c r="H102"/>
      <c r="J102" s="261"/>
      <c r="K102" s="261"/>
      <c r="L102" s="261"/>
      <c r="M102" s="261"/>
      <c r="N102" s="261"/>
      <c r="O102" s="261"/>
      <c r="P102" s="261"/>
    </row>
    <row r="103" spans="2:16" s="67" customFormat="1" ht="15.5" x14ac:dyDescent="0.35">
      <c r="B103" s="87" t="s">
        <v>95</v>
      </c>
      <c r="C103" s="71">
        <v>0</v>
      </c>
      <c r="D103" s="82" t="s">
        <v>5</v>
      </c>
      <c r="E103" s="73">
        <v>0</v>
      </c>
      <c r="F103" s="74">
        <f t="shared" si="1"/>
        <v>0</v>
      </c>
      <c r="G103"/>
      <c r="H103"/>
      <c r="J103" s="261"/>
      <c r="K103" s="261"/>
      <c r="L103" s="261"/>
      <c r="M103" s="261"/>
      <c r="N103" s="261"/>
      <c r="O103" s="262"/>
      <c r="P103" s="261"/>
    </row>
    <row r="104" spans="2:16" s="67" customFormat="1" ht="15.5" x14ac:dyDescent="0.35">
      <c r="B104" s="87" t="s">
        <v>96</v>
      </c>
      <c r="C104" s="71">
        <v>0</v>
      </c>
      <c r="D104" s="82" t="s">
        <v>8</v>
      </c>
      <c r="E104" s="73">
        <v>0</v>
      </c>
      <c r="F104" s="74">
        <f t="shared" si="1"/>
        <v>0</v>
      </c>
      <c r="G104"/>
      <c r="H104"/>
      <c r="J104" s="261"/>
      <c r="K104" s="261"/>
      <c r="L104" s="261"/>
      <c r="M104" s="261"/>
      <c r="N104" s="261"/>
      <c r="O104" s="264"/>
      <c r="P104" s="261"/>
    </row>
    <row r="105" spans="2:16" s="67" customFormat="1" ht="15.5" x14ac:dyDescent="0.35">
      <c r="B105" s="87" t="s">
        <v>12</v>
      </c>
      <c r="C105" s="71">
        <v>0</v>
      </c>
      <c r="D105" s="82" t="s">
        <v>8</v>
      </c>
      <c r="E105" s="73">
        <v>0</v>
      </c>
      <c r="F105" s="74">
        <f t="shared" si="1"/>
        <v>0</v>
      </c>
      <c r="G105"/>
      <c r="H105"/>
      <c r="J105" s="266"/>
      <c r="K105" s="266"/>
      <c r="L105" s="266"/>
      <c r="M105" s="266"/>
      <c r="N105" s="266"/>
      <c r="O105" s="266"/>
    </row>
    <row r="106" spans="2:16" s="67" customFormat="1" ht="15.5" x14ac:dyDescent="0.35">
      <c r="B106" s="87" t="s">
        <v>10</v>
      </c>
      <c r="C106" s="71">
        <v>0</v>
      </c>
      <c r="D106" s="82" t="s">
        <v>11</v>
      </c>
      <c r="E106" s="73">
        <v>0</v>
      </c>
      <c r="F106" s="83">
        <f t="shared" si="1"/>
        <v>0</v>
      </c>
      <c r="G106"/>
      <c r="H106"/>
      <c r="J106" s="267"/>
      <c r="K106" s="268"/>
      <c r="L106" s="268"/>
      <c r="M106" s="269"/>
      <c r="N106" s="270"/>
      <c r="O106" s="271"/>
    </row>
    <row r="107" spans="2:16" s="67" customFormat="1" ht="15.5" x14ac:dyDescent="0.35">
      <c r="B107" s="79" t="s">
        <v>35</v>
      </c>
      <c r="C107" s="71">
        <v>0</v>
      </c>
      <c r="D107" s="82" t="s">
        <v>9</v>
      </c>
      <c r="E107" s="73">
        <v>0</v>
      </c>
      <c r="F107" s="83">
        <f t="shared" si="1"/>
        <v>0</v>
      </c>
      <c r="G107"/>
      <c r="H107"/>
      <c r="J107" s="272"/>
      <c r="K107" s="273"/>
      <c r="L107" s="272"/>
      <c r="M107" s="274"/>
      <c r="N107" s="274"/>
      <c r="O107" s="275"/>
    </row>
    <row r="108" spans="2:16" s="67" customFormat="1" ht="15.75" customHeight="1" x14ac:dyDescent="0.35">
      <c r="B108" s="79" t="s">
        <v>35</v>
      </c>
      <c r="C108" s="71">
        <v>0</v>
      </c>
      <c r="D108" s="82" t="s">
        <v>9</v>
      </c>
      <c r="E108" s="73">
        <v>0</v>
      </c>
      <c r="F108" s="83">
        <f t="shared" si="1"/>
        <v>0</v>
      </c>
      <c r="G108"/>
      <c r="H108"/>
      <c r="J108" s="272"/>
      <c r="K108" s="273"/>
      <c r="L108" s="272"/>
      <c r="M108" s="274"/>
      <c r="N108" s="274"/>
      <c r="O108" s="275"/>
    </row>
    <row r="109" spans="2:16" s="67" customFormat="1" ht="18.75" customHeight="1" thickBot="1" x14ac:dyDescent="0.4">
      <c r="B109" s="204"/>
      <c r="C109" s="202"/>
      <c r="D109" s="202"/>
      <c r="E109" s="202"/>
      <c r="F109" s="203">
        <f>SUM(F100:F108)</f>
        <v>0</v>
      </c>
      <c r="G109"/>
      <c r="H109"/>
      <c r="J109" s="272"/>
      <c r="K109" s="273"/>
      <c r="L109" s="272"/>
      <c r="M109" s="274"/>
      <c r="N109" s="274"/>
      <c r="O109" s="275"/>
    </row>
    <row r="110" spans="2:16" s="67" customFormat="1" ht="15.5" x14ac:dyDescent="0.35">
      <c r="B110" s="240" t="s">
        <v>66</v>
      </c>
      <c r="C110" s="672" t="s">
        <v>371</v>
      </c>
      <c r="D110" s="679" t="s">
        <v>2</v>
      </c>
      <c r="E110" s="678" t="s">
        <v>3</v>
      </c>
      <c r="F110" s="671" t="s">
        <v>18</v>
      </c>
      <c r="G110"/>
      <c r="H110"/>
      <c r="J110" s="272"/>
      <c r="K110" s="963"/>
      <c r="L110" s="963"/>
      <c r="M110" s="963"/>
      <c r="N110" s="963"/>
      <c r="O110" s="963"/>
    </row>
    <row r="111" spans="2:16" s="67" customFormat="1" ht="18.5" x14ac:dyDescent="0.45">
      <c r="B111" s="32" t="s">
        <v>375</v>
      </c>
      <c r="C111" s="71">
        <v>0</v>
      </c>
      <c r="D111" s="72" t="s">
        <v>67</v>
      </c>
      <c r="E111" s="73">
        <v>0</v>
      </c>
      <c r="F111" s="74">
        <f>C111*E111</f>
        <v>0</v>
      </c>
      <c r="G111"/>
      <c r="H111"/>
      <c r="J111" s="267"/>
      <c r="K111" s="268"/>
      <c r="L111" s="268"/>
      <c r="M111" s="269"/>
      <c r="N111" s="270"/>
      <c r="O111" s="271"/>
      <c r="P111" s="261"/>
    </row>
    <row r="112" spans="2:16" s="67" customFormat="1" ht="18.5" x14ac:dyDescent="0.45">
      <c r="B112" s="32" t="s">
        <v>376</v>
      </c>
      <c r="C112" s="71">
        <v>0</v>
      </c>
      <c r="D112" s="72" t="s">
        <v>67</v>
      </c>
      <c r="E112" s="73">
        <v>0</v>
      </c>
      <c r="F112" s="74">
        <f>C112*E112</f>
        <v>0</v>
      </c>
      <c r="G112"/>
      <c r="H112"/>
      <c r="J112" s="272"/>
      <c r="K112" s="273"/>
      <c r="L112" s="272"/>
      <c r="M112" s="274"/>
      <c r="N112" s="274"/>
      <c r="O112" s="275"/>
      <c r="P112" s="261"/>
    </row>
    <row r="113" spans="2:17" s="67" customFormat="1" ht="18.5" x14ac:dyDescent="0.45">
      <c r="B113" s="32" t="s">
        <v>377</v>
      </c>
      <c r="C113" s="71">
        <v>0</v>
      </c>
      <c r="D113" s="72" t="s">
        <v>9</v>
      </c>
      <c r="E113" s="73">
        <v>0</v>
      </c>
      <c r="F113" s="74">
        <f>C113*E113</f>
        <v>0</v>
      </c>
      <c r="G113"/>
      <c r="H113"/>
      <c r="J113" s="272"/>
      <c r="K113" s="273"/>
      <c r="L113" s="272"/>
      <c r="M113" s="274"/>
      <c r="N113" s="274"/>
      <c r="O113" s="275"/>
      <c r="P113" s="261"/>
    </row>
    <row r="114" spans="2:17" s="67" customFormat="1" ht="15.5" x14ac:dyDescent="0.35">
      <c r="B114" s="79" t="s">
        <v>35</v>
      </c>
      <c r="C114" s="71">
        <v>0</v>
      </c>
      <c r="D114" s="342" t="s">
        <v>147</v>
      </c>
      <c r="E114" s="73">
        <v>0</v>
      </c>
      <c r="F114" s="74">
        <f>C114*E114</f>
        <v>0</v>
      </c>
      <c r="G114"/>
      <c r="H114"/>
      <c r="J114" s="272"/>
      <c r="K114" s="273"/>
      <c r="L114" s="272"/>
      <c r="M114" s="274"/>
      <c r="N114" s="274"/>
      <c r="O114" s="275"/>
      <c r="P114" s="263"/>
      <c r="Q114" s="62"/>
    </row>
    <row r="115" spans="2:17" s="67" customFormat="1" ht="15.5" x14ac:dyDescent="0.35">
      <c r="B115" s="201" t="s">
        <v>35</v>
      </c>
      <c r="C115" s="84">
        <v>0</v>
      </c>
      <c r="D115" s="191" t="s">
        <v>4</v>
      </c>
      <c r="E115" s="192">
        <v>0</v>
      </c>
      <c r="F115" s="190">
        <f>C115*E115</f>
        <v>0</v>
      </c>
      <c r="G115"/>
      <c r="H115"/>
      <c r="J115" s="963"/>
      <c r="K115" s="963"/>
      <c r="L115" s="963"/>
      <c r="M115" s="963"/>
      <c r="N115" s="963"/>
      <c r="O115" s="963"/>
      <c r="P115" s="265"/>
      <c r="Q115"/>
    </row>
    <row r="116" spans="2:17" s="67" customFormat="1" ht="15.5" x14ac:dyDescent="0.35">
      <c r="B116" s="204"/>
      <c r="C116" s="202"/>
      <c r="D116" s="202"/>
      <c r="E116" s="202"/>
      <c r="F116" s="200">
        <f>SUM(F111:F115)</f>
        <v>0</v>
      </c>
      <c r="G116"/>
      <c r="H116"/>
      <c r="J116" s="267"/>
      <c r="K116" s="268"/>
      <c r="L116" s="268"/>
      <c r="M116" s="269"/>
      <c r="N116" s="270"/>
      <c r="O116" s="271"/>
      <c r="P116" s="266"/>
      <c r="Q116"/>
    </row>
    <row r="117" spans="2:17" s="67" customFormat="1" ht="15.75" customHeight="1" x14ac:dyDescent="0.45">
      <c r="B117" s="178"/>
      <c r="C117" s="808"/>
      <c r="D117" s="679"/>
      <c r="E117" s="678"/>
      <c r="F117" s="834" t="s">
        <v>18</v>
      </c>
      <c r="G117"/>
      <c r="H117"/>
      <c r="J117" s="272"/>
      <c r="K117" s="273"/>
      <c r="L117" s="272"/>
      <c r="M117" s="274"/>
      <c r="N117" s="274"/>
      <c r="O117" s="275"/>
      <c r="P117" s="270"/>
    </row>
    <row r="118" spans="2:17" s="67" customFormat="1" ht="19" thickBot="1" x14ac:dyDescent="0.5">
      <c r="B118" s="822" t="s">
        <v>13</v>
      </c>
      <c r="C118" s="693"/>
      <c r="D118" s="693"/>
      <c r="E118" s="693"/>
      <c r="F118" s="832">
        <f>F116+F109+F97</f>
        <v>0</v>
      </c>
      <c r="G118"/>
      <c r="H118"/>
      <c r="J118" s="272"/>
      <c r="K118" s="273"/>
      <c r="L118" s="272"/>
      <c r="M118" s="274"/>
      <c r="N118" s="274"/>
      <c r="O118" s="275"/>
      <c r="P118" s="274"/>
    </row>
    <row r="119" spans="2:17" s="67" customFormat="1" ht="24" thickBot="1" x14ac:dyDescent="0.6">
      <c r="B119" s="209" t="s">
        <v>129</v>
      </c>
      <c r="C119" s="211" t="str">
        <f>"Remember: Estimated Crop Yield Per Tree Is "&amp;C37&amp;" "&amp;D39</f>
        <v>Remember: Estimated Crop Yield Per Tree Is 0 lbs, cu, ea</v>
      </c>
      <c r="D119" s="210"/>
      <c r="E119" s="210"/>
      <c r="F119" s="210"/>
      <c r="G119"/>
      <c r="H119"/>
      <c r="J119" s="272"/>
      <c r="K119" s="273"/>
      <c r="L119" s="272"/>
      <c r="M119" s="274"/>
      <c r="N119" s="274"/>
      <c r="O119" s="275"/>
      <c r="P119" s="274"/>
    </row>
    <row r="120" spans="2:17" s="67" customFormat="1" ht="15.5" x14ac:dyDescent="0.35">
      <c r="B120" s="239" t="s">
        <v>125</v>
      </c>
      <c r="C120" s="672" t="s">
        <v>371</v>
      </c>
      <c r="D120" s="679" t="s">
        <v>2</v>
      </c>
      <c r="E120" s="678" t="s">
        <v>3</v>
      </c>
      <c r="F120" s="671" t="s">
        <v>18</v>
      </c>
      <c r="G120"/>
      <c r="H120"/>
      <c r="J120" s="272"/>
      <c r="K120" s="273"/>
      <c r="L120" s="272"/>
      <c r="M120" s="274"/>
      <c r="N120" s="274"/>
      <c r="O120" s="275"/>
      <c r="P120" s="274"/>
    </row>
    <row r="121" spans="2:17" s="67" customFormat="1" ht="15.5" x14ac:dyDescent="0.35">
      <c r="B121" s="193" t="s">
        <v>110</v>
      </c>
      <c r="C121" s="71">
        <v>0</v>
      </c>
      <c r="D121" s="72" t="s">
        <v>98</v>
      </c>
      <c r="E121" s="73">
        <v>0</v>
      </c>
      <c r="F121" s="74">
        <f>C121*E121</f>
        <v>0</v>
      </c>
      <c r="G121"/>
      <c r="H121"/>
      <c r="J121" s="963"/>
      <c r="K121" s="963"/>
      <c r="L121" s="963"/>
      <c r="M121" s="963"/>
      <c r="N121" s="963"/>
      <c r="O121" s="963"/>
      <c r="P121" s="236"/>
    </row>
    <row r="122" spans="2:17" s="67" customFormat="1" ht="15.5" x14ac:dyDescent="0.35">
      <c r="B122" s="79" t="s">
        <v>34</v>
      </c>
      <c r="C122" s="71">
        <v>0</v>
      </c>
      <c r="D122" s="72"/>
      <c r="E122" s="73">
        <v>0</v>
      </c>
      <c r="F122" s="74">
        <f>C122*E122</f>
        <v>0</v>
      </c>
      <c r="G122"/>
      <c r="H122"/>
      <c r="J122" s="272"/>
      <c r="K122" s="276"/>
      <c r="L122" s="276"/>
      <c r="M122" s="277"/>
      <c r="N122" s="278"/>
      <c r="O122" s="849"/>
      <c r="P122" s="270"/>
    </row>
    <row r="123" spans="2:17" s="67" customFormat="1" ht="15.5" x14ac:dyDescent="0.35">
      <c r="B123" s="201" t="s">
        <v>34</v>
      </c>
      <c r="C123" s="84">
        <v>0</v>
      </c>
      <c r="D123" s="191"/>
      <c r="E123" s="192">
        <v>0</v>
      </c>
      <c r="F123" s="190">
        <f>C123*E123</f>
        <v>0</v>
      </c>
      <c r="G123"/>
      <c r="H123"/>
      <c r="J123" s="272"/>
      <c r="K123" s="273"/>
      <c r="L123" s="272"/>
      <c r="M123" s="274"/>
      <c r="N123" s="274"/>
      <c r="O123" s="275"/>
      <c r="P123" s="274"/>
    </row>
    <row r="124" spans="2:17" ht="16" thickBot="1" x14ac:dyDescent="0.4">
      <c r="B124" s="204"/>
      <c r="C124" s="205"/>
      <c r="D124" s="205"/>
      <c r="E124" s="205"/>
      <c r="F124" s="213">
        <f>SUM(F121:F123)</f>
        <v>0</v>
      </c>
      <c r="I124" s="67"/>
      <c r="J124" s="272"/>
      <c r="K124" s="273"/>
      <c r="L124" s="272"/>
      <c r="M124" s="274"/>
      <c r="N124" s="274"/>
      <c r="O124" s="275"/>
      <c r="P124" s="274"/>
      <c r="Q124" s="67"/>
    </row>
    <row r="125" spans="2:17" ht="15.5" x14ac:dyDescent="0.35">
      <c r="B125" s="238" t="s">
        <v>126</v>
      </c>
      <c r="C125" s="672" t="s">
        <v>371</v>
      </c>
      <c r="D125" s="679" t="s">
        <v>2</v>
      </c>
      <c r="E125" s="678" t="s">
        <v>3</v>
      </c>
      <c r="F125" s="671" t="s">
        <v>18</v>
      </c>
      <c r="I125" s="67"/>
      <c r="J125" s="272"/>
      <c r="K125" s="273"/>
      <c r="L125" s="272"/>
      <c r="M125" s="274"/>
      <c r="N125" s="274"/>
      <c r="O125" s="275"/>
      <c r="P125" s="274"/>
      <c r="Q125" s="67"/>
    </row>
    <row r="126" spans="2:17" ht="15.5" x14ac:dyDescent="0.35">
      <c r="B126" s="193" t="s">
        <v>110</v>
      </c>
      <c r="C126" s="71">
        <v>0</v>
      </c>
      <c r="D126" s="72" t="s">
        <v>98</v>
      </c>
      <c r="E126" s="73">
        <v>0</v>
      </c>
      <c r="F126" s="74">
        <f>C126*E126</f>
        <v>0</v>
      </c>
      <c r="I126" s="67"/>
      <c r="J126" s="963"/>
      <c r="K126" s="963"/>
      <c r="L126" s="963"/>
      <c r="M126" s="963"/>
      <c r="N126" s="963"/>
      <c r="O126" s="963"/>
      <c r="P126" s="236"/>
      <c r="Q126" s="67"/>
    </row>
    <row r="127" spans="2:17" ht="16.5" customHeight="1" x14ac:dyDescent="0.35">
      <c r="B127" s="201" t="s">
        <v>34</v>
      </c>
      <c r="C127" s="71">
        <v>0</v>
      </c>
      <c r="D127" s="72"/>
      <c r="E127" s="73">
        <v>0</v>
      </c>
      <c r="F127" s="74">
        <f>C127*E127</f>
        <v>0</v>
      </c>
      <c r="I127" s="67"/>
      <c r="J127" s="849"/>
      <c r="K127" s="849"/>
      <c r="L127" s="849"/>
      <c r="M127" s="849"/>
      <c r="N127" s="849"/>
      <c r="O127" s="849"/>
      <c r="P127" s="270"/>
      <c r="Q127" s="67"/>
    </row>
    <row r="128" spans="2:17" ht="15.5" x14ac:dyDescent="0.35">
      <c r="B128" s="201" t="s">
        <v>34</v>
      </c>
      <c r="C128" s="84">
        <v>0</v>
      </c>
      <c r="D128" s="191"/>
      <c r="E128" s="192">
        <v>0</v>
      </c>
      <c r="F128" s="190">
        <f>C128*E128</f>
        <v>0</v>
      </c>
      <c r="I128" s="67"/>
      <c r="J128" s="847"/>
      <c r="K128" s="847"/>
      <c r="L128" s="847"/>
      <c r="M128" s="847"/>
      <c r="N128" s="847"/>
      <c r="O128" s="847"/>
      <c r="P128" s="274"/>
      <c r="Q128" s="67"/>
    </row>
    <row r="129" spans="2:16" s="67" customFormat="1" ht="15.75" customHeight="1" thickBot="1" x14ac:dyDescent="0.4">
      <c r="B129" s="206"/>
      <c r="C129" s="205"/>
      <c r="D129" s="205"/>
      <c r="E129" s="205"/>
      <c r="F129" s="213">
        <f>SUM(F126:F128)</f>
        <v>0</v>
      </c>
      <c r="G129"/>
      <c r="H129"/>
      <c r="J129" s="847"/>
      <c r="K129" s="847"/>
      <c r="L129" s="847"/>
      <c r="M129" s="847"/>
      <c r="N129" s="847"/>
      <c r="O129" s="847"/>
      <c r="P129" s="274"/>
    </row>
    <row r="130" spans="2:16" s="67" customFormat="1" ht="15.5" x14ac:dyDescent="0.35">
      <c r="B130" s="238" t="s">
        <v>127</v>
      </c>
      <c r="C130" s="672" t="s">
        <v>371</v>
      </c>
      <c r="D130" s="679" t="s">
        <v>2</v>
      </c>
      <c r="E130" s="678" t="s">
        <v>3</v>
      </c>
      <c r="F130" s="671" t="s">
        <v>18</v>
      </c>
      <c r="G130"/>
      <c r="H130"/>
      <c r="J130" s="847"/>
      <c r="K130" s="847"/>
      <c r="L130" s="847"/>
      <c r="M130" s="847"/>
      <c r="N130" s="847"/>
      <c r="O130" s="847"/>
      <c r="P130" s="236"/>
    </row>
    <row r="131" spans="2:16" s="67" customFormat="1" ht="15.5" x14ac:dyDescent="0.35">
      <c r="B131" s="193" t="s">
        <v>110</v>
      </c>
      <c r="C131" s="71">
        <v>0</v>
      </c>
      <c r="D131" s="72" t="s">
        <v>98</v>
      </c>
      <c r="E131" s="73">
        <v>0</v>
      </c>
      <c r="F131" s="74">
        <f>C131*E131</f>
        <v>0</v>
      </c>
      <c r="G131"/>
      <c r="H131"/>
      <c r="J131" s="847"/>
      <c r="K131" s="847"/>
      <c r="L131" s="847"/>
      <c r="M131" s="847"/>
      <c r="N131" s="847"/>
      <c r="O131" s="847"/>
      <c r="P131" s="270"/>
    </row>
    <row r="132" spans="2:16" s="67" customFormat="1" ht="15.5" x14ac:dyDescent="0.35">
      <c r="B132" s="79" t="s">
        <v>34</v>
      </c>
      <c r="C132" s="71">
        <v>0</v>
      </c>
      <c r="D132" s="72"/>
      <c r="E132" s="73">
        <v>0</v>
      </c>
      <c r="F132" s="74">
        <f>C132*E132</f>
        <v>0</v>
      </c>
      <c r="G132"/>
      <c r="H132"/>
      <c r="J132" s="847"/>
      <c r="K132" s="847"/>
      <c r="L132" s="847"/>
      <c r="M132" s="847"/>
      <c r="N132" s="847"/>
      <c r="O132" s="847"/>
      <c r="P132" s="274"/>
    </row>
    <row r="133" spans="2:16" s="67" customFormat="1" ht="15.5" x14ac:dyDescent="0.35">
      <c r="B133" s="201" t="s">
        <v>34</v>
      </c>
      <c r="C133" s="84">
        <v>0</v>
      </c>
      <c r="D133" s="191"/>
      <c r="E133" s="192">
        <v>0</v>
      </c>
      <c r="F133" s="190">
        <f>C133*E133</f>
        <v>0</v>
      </c>
      <c r="G133"/>
      <c r="H133"/>
      <c r="J133" s="847"/>
      <c r="K133" s="847"/>
      <c r="L133" s="847"/>
      <c r="M133" s="847"/>
      <c r="N133" s="847"/>
      <c r="O133" s="847"/>
      <c r="P133" s="274"/>
    </row>
    <row r="134" spans="2:16" s="67" customFormat="1" ht="16" thickBot="1" x14ac:dyDescent="0.4">
      <c r="B134" s="206"/>
      <c r="C134" s="205"/>
      <c r="D134" s="205"/>
      <c r="E134" s="205"/>
      <c r="F134" s="213">
        <f>SUM(F131:F133)</f>
        <v>0</v>
      </c>
      <c r="G134"/>
      <c r="H134"/>
      <c r="J134" s="847"/>
      <c r="K134" s="847"/>
      <c r="L134" s="847"/>
      <c r="M134" s="847"/>
      <c r="N134" s="847"/>
      <c r="O134" s="847"/>
      <c r="P134" s="274"/>
    </row>
    <row r="135" spans="2:16" s="67" customFormat="1" ht="15.5" x14ac:dyDescent="0.35">
      <c r="B135" s="238" t="s">
        <v>113</v>
      </c>
      <c r="C135" s="672" t="s">
        <v>371</v>
      </c>
      <c r="D135" s="679" t="s">
        <v>2</v>
      </c>
      <c r="E135" s="678" t="s">
        <v>3</v>
      </c>
      <c r="F135" s="671" t="s">
        <v>18</v>
      </c>
      <c r="G135"/>
      <c r="H135"/>
      <c r="J135" s="847"/>
      <c r="K135" s="847"/>
      <c r="L135" s="847"/>
      <c r="M135" s="847"/>
      <c r="N135" s="847"/>
      <c r="O135" s="847"/>
      <c r="P135" s="236"/>
    </row>
    <row r="136" spans="2:16" s="67" customFormat="1" ht="15.5" x14ac:dyDescent="0.35">
      <c r="B136" s="193" t="s">
        <v>110</v>
      </c>
      <c r="C136" s="71">
        <v>0</v>
      </c>
      <c r="D136" s="72" t="s">
        <v>98</v>
      </c>
      <c r="E136" s="73">
        <v>0</v>
      </c>
      <c r="F136" s="74">
        <f>C136*E136</f>
        <v>0</v>
      </c>
      <c r="G136"/>
      <c r="H136"/>
      <c r="J136" s="847"/>
      <c r="K136" s="847"/>
      <c r="L136" s="847"/>
      <c r="M136" s="847"/>
      <c r="N136" s="847"/>
      <c r="O136" s="847"/>
      <c r="P136" s="278"/>
    </row>
    <row r="137" spans="2:16" s="67" customFormat="1" ht="15.5" x14ac:dyDescent="0.35">
      <c r="B137" s="79" t="s">
        <v>34</v>
      </c>
      <c r="C137" s="71">
        <v>0</v>
      </c>
      <c r="D137" s="72"/>
      <c r="E137" s="73">
        <v>0</v>
      </c>
      <c r="F137" s="74">
        <f>C137*E137</f>
        <v>0</v>
      </c>
      <c r="G137"/>
      <c r="H137"/>
      <c r="J137" s="847"/>
      <c r="K137" s="847"/>
      <c r="L137" s="847"/>
      <c r="M137" s="847"/>
      <c r="N137" s="847"/>
      <c r="O137" s="847"/>
      <c r="P137" s="274"/>
    </row>
    <row r="138" spans="2:16" s="67" customFormat="1" ht="15.5" x14ac:dyDescent="0.35">
      <c r="B138" s="201" t="s">
        <v>34</v>
      </c>
      <c r="C138" s="84">
        <v>0</v>
      </c>
      <c r="D138" s="191"/>
      <c r="E138" s="192">
        <v>0</v>
      </c>
      <c r="F138" s="190">
        <f>C138*E138</f>
        <v>0</v>
      </c>
      <c r="G138"/>
      <c r="H138"/>
      <c r="J138" s="847"/>
      <c r="K138" s="847"/>
      <c r="L138" s="847"/>
      <c r="M138" s="847"/>
      <c r="N138" s="847"/>
      <c r="O138" s="847"/>
      <c r="P138" s="274"/>
    </row>
    <row r="139" spans="2:16" s="67" customFormat="1" ht="15.75" customHeight="1" thickBot="1" x14ac:dyDescent="0.4">
      <c r="B139" s="206"/>
      <c r="C139" s="205"/>
      <c r="D139" s="205"/>
      <c r="E139" s="205"/>
      <c r="F139" s="213">
        <f>SUM(F136:F138)</f>
        <v>0</v>
      </c>
      <c r="G139"/>
      <c r="H139"/>
      <c r="J139" s="847"/>
      <c r="K139" s="847"/>
      <c r="L139" s="847"/>
      <c r="M139" s="847"/>
      <c r="N139" s="847"/>
      <c r="O139" s="847"/>
      <c r="P139" s="274"/>
    </row>
    <row r="140" spans="2:16" s="67" customFormat="1" ht="15.5" x14ac:dyDescent="0.35">
      <c r="B140" s="238" t="s">
        <v>99</v>
      </c>
      <c r="C140" s="672" t="s">
        <v>371</v>
      </c>
      <c r="D140" s="679" t="s">
        <v>2</v>
      </c>
      <c r="E140" s="678" t="s">
        <v>3</v>
      </c>
      <c r="F140" s="671" t="s">
        <v>18</v>
      </c>
      <c r="G140"/>
      <c r="H140"/>
      <c r="J140" s="847"/>
      <c r="K140" s="847"/>
      <c r="L140" s="847"/>
      <c r="M140" s="847"/>
      <c r="N140" s="847"/>
      <c r="O140" s="847"/>
      <c r="P140" s="236"/>
    </row>
    <row r="141" spans="2:16" s="67" customFormat="1" ht="15.5" x14ac:dyDescent="0.35">
      <c r="B141" s="79" t="s">
        <v>34</v>
      </c>
      <c r="C141" s="71">
        <v>0</v>
      </c>
      <c r="D141" s="72"/>
      <c r="E141" s="73">
        <v>0</v>
      </c>
      <c r="F141" s="74">
        <f>C141*E141</f>
        <v>0</v>
      </c>
      <c r="G141"/>
      <c r="H141"/>
      <c r="J141" s="847"/>
      <c r="K141" s="847"/>
      <c r="L141" s="847"/>
      <c r="M141" s="847"/>
      <c r="N141" s="847"/>
      <c r="O141" s="847"/>
      <c r="P141" s="236"/>
    </row>
    <row r="142" spans="2:16" s="67" customFormat="1" ht="15.5" x14ac:dyDescent="0.35">
      <c r="B142" s="201" t="s">
        <v>34</v>
      </c>
      <c r="C142" s="84">
        <v>0</v>
      </c>
      <c r="D142" s="191"/>
      <c r="E142" s="192">
        <v>0</v>
      </c>
      <c r="F142" s="190">
        <f>C142*E142</f>
        <v>0</v>
      </c>
      <c r="G142"/>
      <c r="H142"/>
      <c r="J142" s="847"/>
      <c r="K142" s="847"/>
      <c r="L142" s="847"/>
      <c r="M142" s="847"/>
      <c r="N142" s="847"/>
      <c r="O142" s="847"/>
      <c r="P142" s="153"/>
    </row>
    <row r="143" spans="2:16" s="67" customFormat="1" ht="15.5" x14ac:dyDescent="0.35">
      <c r="B143" s="201" t="s">
        <v>34</v>
      </c>
      <c r="C143" s="84">
        <v>0</v>
      </c>
      <c r="D143" s="191"/>
      <c r="E143" s="192">
        <v>0</v>
      </c>
      <c r="F143" s="190">
        <f>C143*E143</f>
        <v>0</v>
      </c>
      <c r="G143"/>
      <c r="H143"/>
      <c r="J143" s="847"/>
      <c r="K143" s="847"/>
      <c r="L143" s="847"/>
      <c r="M143" s="847"/>
      <c r="N143" s="847"/>
      <c r="O143" s="847"/>
      <c r="P143" s="80"/>
    </row>
    <row r="144" spans="2:16" s="67" customFormat="1" ht="16" thickBot="1" x14ac:dyDescent="0.4">
      <c r="B144" s="207"/>
      <c r="C144" s="208"/>
      <c r="D144" s="208"/>
      <c r="E144" s="208"/>
      <c r="F144" s="212">
        <f>SUM(F141:F143)</f>
        <v>0</v>
      </c>
      <c r="G144"/>
      <c r="H144"/>
      <c r="J144" s="847"/>
      <c r="K144" s="847"/>
      <c r="L144" s="847"/>
      <c r="M144" s="847"/>
      <c r="N144" s="847"/>
      <c r="O144" s="847"/>
      <c r="P144" s="80"/>
    </row>
    <row r="145" spans="2:16" s="67" customFormat="1" ht="18.5" x14ac:dyDescent="0.45">
      <c r="B145" s="151"/>
      <c r="C145" s="151"/>
      <c r="D145" s="151"/>
      <c r="E145" s="69" t="s">
        <v>406</v>
      </c>
      <c r="F145" s="80">
        <f>SUM(F98,F109,F116,F118,F124,F129,F134,F139,F144)</f>
        <v>0</v>
      </c>
      <c r="G145"/>
      <c r="H145"/>
      <c r="J145" s="847"/>
      <c r="K145" s="847"/>
      <c r="L145" s="847"/>
      <c r="M145" s="847"/>
      <c r="N145" s="847"/>
      <c r="O145" s="847"/>
      <c r="P145" s="80"/>
    </row>
    <row r="146" spans="2:16" s="67" customFormat="1" ht="16" thickBot="1" x14ac:dyDescent="0.4">
      <c r="B146"/>
      <c r="C146"/>
      <c r="D146"/>
      <c r="E146"/>
      <c r="F146"/>
      <c r="G146"/>
      <c r="H146"/>
      <c r="J146" s="847"/>
      <c r="K146" s="847"/>
      <c r="L146" s="847"/>
      <c r="M146" s="847"/>
      <c r="N146" s="847"/>
      <c r="O146" s="847"/>
      <c r="P146" s="80"/>
    </row>
    <row r="147" spans="2:16" s="67" customFormat="1" ht="26.5" thickBot="1" x14ac:dyDescent="0.65">
      <c r="B147" s="866" t="s">
        <v>284</v>
      </c>
      <c r="C147" s="867"/>
      <c r="D147" s="105"/>
      <c r="E147"/>
      <c r="F147"/>
      <c r="G147"/>
      <c r="H147"/>
      <c r="J147" s="847"/>
      <c r="K147" s="847"/>
      <c r="L147" s="847"/>
      <c r="M147" s="847"/>
      <c r="N147" s="847"/>
      <c r="O147" s="847"/>
      <c r="P147" s="153"/>
    </row>
    <row r="148" spans="2:16" s="67" customFormat="1" ht="26.5" thickBot="1" x14ac:dyDescent="0.65">
      <c r="B148" s="105"/>
      <c r="C148" s="105"/>
      <c r="D148" s="105"/>
      <c r="E148" s="357"/>
      <c r="F148" s="357"/>
      <c r="G148" s="357"/>
      <c r="H148" s="357"/>
      <c r="I148" s="357"/>
      <c r="J148" s="358"/>
      <c r="K148" s="152"/>
      <c r="L148" s="152"/>
      <c r="M148" s="152"/>
      <c r="N148" s="152"/>
      <c r="O148" s="152"/>
      <c r="P148" s="80"/>
    </row>
    <row r="149" spans="2:16" s="67" customFormat="1" ht="26.5" thickBot="1" x14ac:dyDescent="0.65">
      <c r="B149" s="970" t="str">
        <f>"Crop 6: "&amp;B1</f>
        <v>Crop 6: write name here</v>
      </c>
      <c r="C149" s="971"/>
      <c r="D149" s="105"/>
      <c r="E149" s="847"/>
      <c r="F149" s="847"/>
      <c r="G149" s="847"/>
      <c r="H149" s="847"/>
      <c r="I149" s="847"/>
      <c r="J149" s="153"/>
      <c r="P149" s="80"/>
    </row>
    <row r="150" spans="2:16" s="67" customFormat="1" ht="18.5" x14ac:dyDescent="0.45">
      <c r="B150" s="491" t="s">
        <v>148</v>
      </c>
      <c r="C150" s="23">
        <f>F87+H145</f>
        <v>0</v>
      </c>
      <c r="D150"/>
      <c r="E150" s="847"/>
      <c r="F150" s="847"/>
      <c r="G150" s="847"/>
      <c r="H150" s="847"/>
      <c r="I150" s="847"/>
      <c r="J150" s="80"/>
      <c r="P150" s="80"/>
    </row>
    <row r="151" spans="2:16" s="67" customFormat="1" ht="18.5" x14ac:dyDescent="0.45">
      <c r="B151" s="492" t="s">
        <v>149</v>
      </c>
      <c r="C151" s="6">
        <f>H33</f>
        <v>0</v>
      </c>
      <c r="D151"/>
      <c r="E151" s="847"/>
      <c r="F151" s="847"/>
      <c r="G151" s="847"/>
      <c r="H151" s="847"/>
      <c r="I151" s="847"/>
      <c r="J151" s="80"/>
      <c r="P151" s="80"/>
    </row>
    <row r="152" spans="2:16" s="67" customFormat="1" ht="18.5" x14ac:dyDescent="0.45">
      <c r="B152" s="8" t="s">
        <v>150</v>
      </c>
      <c r="C152" s="16">
        <f>C151-C150</f>
        <v>0</v>
      </c>
      <c r="D152"/>
      <c r="E152" s="847"/>
      <c r="F152" s="847"/>
      <c r="G152" s="847"/>
      <c r="H152" s="847"/>
      <c r="I152" s="847"/>
      <c r="J152" s="80"/>
      <c r="P152" s="153"/>
    </row>
    <row r="153" spans="2:16" s="67" customFormat="1" ht="19" thickBot="1" x14ac:dyDescent="0.5">
      <c r="B153" s="8" t="s">
        <v>31</v>
      </c>
      <c r="C153" s="107">
        <f>IFERROR(C152/C151,0)</f>
        <v>0</v>
      </c>
      <c r="D153"/>
      <c r="E153" s="847"/>
      <c r="F153" s="847"/>
      <c r="G153" s="847"/>
      <c r="H153" s="847"/>
      <c r="I153" s="847"/>
      <c r="J153" s="80"/>
      <c r="P153" s="80"/>
    </row>
    <row r="154" spans="2:16" s="67" customFormat="1" ht="18.5" x14ac:dyDescent="0.45">
      <c r="B154" s="348" t="s">
        <v>151</v>
      </c>
      <c r="C154" s="351">
        <f>IFERROR(C150/H32,0)</f>
        <v>0</v>
      </c>
      <c r="D154"/>
      <c r="E154" s="847"/>
      <c r="F154" s="847"/>
      <c r="G154" s="847"/>
      <c r="H154" s="847"/>
      <c r="I154" s="847"/>
      <c r="J154" s="80"/>
      <c r="P154" s="80"/>
    </row>
    <row r="155" spans="2:16" s="67" customFormat="1" ht="18.5" x14ac:dyDescent="0.45">
      <c r="B155" s="492" t="s">
        <v>128</v>
      </c>
      <c r="C155" s="352" t="str">
        <f>D4</f>
        <v>lbs, cu</v>
      </c>
      <c r="D155"/>
      <c r="E155" s="847"/>
      <c r="F155" s="847"/>
      <c r="G155" s="847"/>
      <c r="H155" s="847"/>
      <c r="I155" s="847"/>
      <c r="J155" s="80"/>
      <c r="P155" s="80"/>
    </row>
    <row r="156" spans="2:16" s="67" customFormat="1" ht="18.5" x14ac:dyDescent="0.45">
      <c r="B156" s="492" t="s">
        <v>306</v>
      </c>
      <c r="C156" s="289">
        <f>IFERROR('Covering Overheads + Profit'!E23,0)</f>
        <v>0</v>
      </c>
      <c r="D156"/>
      <c r="E156" s="847"/>
      <c r="F156" s="847"/>
      <c r="G156" s="847"/>
      <c r="H156" s="847"/>
      <c r="I156" s="847"/>
      <c r="J156" s="80"/>
      <c r="P156" s="80"/>
    </row>
    <row r="157" spans="2:16" s="67" customFormat="1" ht="18.5" x14ac:dyDescent="0.45">
      <c r="B157" s="492" t="s">
        <v>269</v>
      </c>
      <c r="C157" s="697">
        <f>IFERROR(C156/C151,0)</f>
        <v>0</v>
      </c>
      <c r="D157"/>
      <c r="E157" s="847"/>
      <c r="F157" s="847"/>
      <c r="G157" s="847"/>
      <c r="H157" s="847"/>
      <c r="I157" s="847"/>
      <c r="J157" s="80"/>
      <c r="P157" s="153"/>
    </row>
    <row r="158" spans="2:16" s="67" customFormat="1" ht="19" thickBot="1" x14ac:dyDescent="0.5">
      <c r="B158" s="291" t="s">
        <v>143</v>
      </c>
      <c r="C158" s="25">
        <f>IFERROR((C150+C156)/H32,0)</f>
        <v>0</v>
      </c>
      <c r="D158"/>
      <c r="E158" s="847"/>
      <c r="F158" s="847"/>
      <c r="G158" s="847"/>
      <c r="H158" s="847"/>
      <c r="I158" s="847"/>
      <c r="J158" s="80"/>
      <c r="P158" s="80"/>
    </row>
    <row r="159" spans="2:16" s="67" customFormat="1" ht="18.5" x14ac:dyDescent="0.45">
      <c r="B159" s="288" t="s">
        <v>319</v>
      </c>
      <c r="C159" s="770">
        <f>C151-C150-C156</f>
        <v>0</v>
      </c>
      <c r="D159"/>
      <c r="E159" s="847"/>
      <c r="F159" s="847"/>
      <c r="G159" s="847"/>
      <c r="H159" s="847"/>
      <c r="I159" s="847"/>
      <c r="J159" s="80"/>
      <c r="P159" s="80"/>
    </row>
    <row r="160" spans="2:16" s="67" customFormat="1" ht="18.5" x14ac:dyDescent="0.45">
      <c r="B160" s="288" t="s">
        <v>311</v>
      </c>
      <c r="C160" s="289">
        <f>'Covering Overheads + Profit'!F23</f>
        <v>0</v>
      </c>
      <c r="D160"/>
      <c r="E160" s="847"/>
      <c r="F160" s="847"/>
      <c r="G160" s="847"/>
      <c r="H160" s="847"/>
      <c r="I160" s="847"/>
      <c r="J160" s="80"/>
      <c r="P160" s="80"/>
    </row>
    <row r="161" spans="2:16" s="67" customFormat="1" ht="19" thickBot="1" x14ac:dyDescent="0.5">
      <c r="B161" s="109" t="s">
        <v>309</v>
      </c>
      <c r="C161" s="108">
        <f>IFERROR((C150+C156+C160)/H32,0)</f>
        <v>0</v>
      </c>
      <c r="D161"/>
      <c r="E161" s="847"/>
      <c r="F161" s="847"/>
      <c r="G161" s="847"/>
      <c r="H161" s="847"/>
      <c r="I161" s="847"/>
      <c r="J161" s="80"/>
      <c r="P161" s="153"/>
    </row>
    <row r="162" spans="2:16" s="152" customFormat="1" ht="20.25" customHeight="1" x14ac:dyDescent="0.45">
      <c r="B162" s="286" t="s">
        <v>405</v>
      </c>
      <c r="C162" s="287">
        <f>IFERROR(C152/(C36),0)</f>
        <v>0</v>
      </c>
      <c r="D162" s="34"/>
      <c r="E162"/>
      <c r="F162" s="67"/>
      <c r="G162" s="67"/>
      <c r="H162" s="67"/>
      <c r="I162" s="30"/>
      <c r="J162" s="962"/>
      <c r="K162" s="962"/>
      <c r="L162" s="962"/>
      <c r="M162" s="962"/>
      <c r="N162" s="962"/>
      <c r="O162" s="962"/>
    </row>
    <row r="163" spans="2:16" s="67" customFormat="1" ht="26.25" customHeight="1" thickBot="1" x14ac:dyDescent="0.5">
      <c r="B163" s="303" t="s">
        <v>380</v>
      </c>
      <c r="C163" s="349">
        <f>IFERROR(C150/(C41),0)</f>
        <v>0</v>
      </c>
      <c r="D163" s="34"/>
      <c r="E163" s="34"/>
      <c r="F163" s="34"/>
      <c r="G163" s="34"/>
      <c r="H163"/>
      <c r="I163"/>
      <c r="J163" s="848"/>
      <c r="K163" s="848"/>
      <c r="L163" s="848"/>
      <c r="M163" s="848"/>
      <c r="N163" s="848"/>
      <c r="O163" s="848"/>
    </row>
    <row r="164" spans="2:16" s="67" customFormat="1" ht="26.25" customHeight="1" x14ac:dyDescent="0.45">
      <c r="B164" s="346"/>
      <c r="C164" s="347"/>
      <c r="D164" s="34"/>
      <c r="E164" s="34"/>
      <c r="F164" s="34"/>
      <c r="G164" s="34"/>
      <c r="H164"/>
      <c r="I164"/>
      <c r="J164" s="848"/>
      <c r="K164" s="848"/>
      <c r="L164" s="848"/>
      <c r="M164" s="848"/>
      <c r="N164" s="848"/>
      <c r="O164" s="848"/>
    </row>
    <row r="165" spans="2:16" s="67" customFormat="1" ht="26.25" customHeight="1" x14ac:dyDescent="0.35">
      <c r="B165"/>
      <c r="C165"/>
      <c r="D165"/>
      <c r="E165"/>
      <c r="F165"/>
      <c r="G165"/>
      <c r="H165"/>
      <c r="I165"/>
      <c r="J165" s="34"/>
      <c r="K165" s="34"/>
      <c r="L165" s="34"/>
      <c r="M165" s="34"/>
      <c r="N165" s="34"/>
      <c r="O165" s="34"/>
    </row>
    <row r="166" spans="2:16" s="67" customFormat="1" ht="26.25" customHeight="1" x14ac:dyDescent="0.35">
      <c r="B166"/>
      <c r="C166"/>
      <c r="D166"/>
      <c r="E166"/>
      <c r="F166"/>
      <c r="G166"/>
      <c r="H166"/>
      <c r="I166"/>
      <c r="J166"/>
      <c r="K166"/>
      <c r="L166"/>
      <c r="M166"/>
      <c r="N166"/>
      <c r="O166"/>
    </row>
    <row r="167" spans="2:16" s="67" customFormat="1" ht="26.25" customHeight="1" x14ac:dyDescent="0.35">
      <c r="B167"/>
      <c r="C167"/>
      <c r="D167"/>
      <c r="E167" s="666"/>
      <c r="F167" s="666"/>
      <c r="G167" s="666"/>
      <c r="H167" s="666"/>
      <c r="I167" s="666"/>
      <c r="J167" s="80"/>
    </row>
    <row r="168" spans="2:16" s="67" customFormat="1" ht="26.25" customHeight="1" x14ac:dyDescent="0.35">
      <c r="B168"/>
      <c r="C168"/>
      <c r="D168"/>
      <c r="E168" s="666"/>
      <c r="F168" s="666"/>
      <c r="G168" s="666"/>
      <c r="H168" s="666"/>
      <c r="I168" s="666"/>
      <c r="J168" s="80"/>
    </row>
    <row r="169" spans="2:16" s="67" customFormat="1" ht="26.25" customHeight="1" x14ac:dyDescent="0.35">
      <c r="B169"/>
      <c r="C169"/>
      <c r="D169"/>
      <c r="E169" s="666"/>
      <c r="F169" s="666"/>
      <c r="G169" s="666"/>
      <c r="H169" s="666"/>
      <c r="I169" s="666"/>
      <c r="J169" s="80"/>
    </row>
    <row r="170" spans="2:16" s="67" customFormat="1" ht="26.25" customHeight="1" x14ac:dyDescent="0.35">
      <c r="B170"/>
      <c r="C170"/>
      <c r="D170"/>
      <c r="E170" s="666"/>
      <c r="F170" s="666"/>
      <c r="G170" s="666"/>
      <c r="H170" s="666"/>
      <c r="I170" s="666"/>
      <c r="J170" s="80"/>
    </row>
    <row r="171" spans="2:16" s="67" customFormat="1" ht="26.25" customHeight="1" x14ac:dyDescent="0.35">
      <c r="B171"/>
      <c r="C171"/>
      <c r="D171"/>
      <c r="E171" s="666"/>
      <c r="F171" s="666"/>
      <c r="G171" s="666"/>
      <c r="H171" s="666"/>
      <c r="I171" s="666"/>
      <c r="J171" s="80"/>
    </row>
    <row r="172" spans="2:16" s="67" customFormat="1" ht="26.25" customHeight="1" x14ac:dyDescent="0.45">
      <c r="B172"/>
      <c r="C172"/>
      <c r="D172"/>
      <c r="E172" s="666"/>
      <c r="F172" s="666"/>
      <c r="G172" s="666"/>
      <c r="H172" s="666"/>
      <c r="I172" s="666"/>
      <c r="J172" s="664"/>
      <c r="K172" s="664"/>
      <c r="L172" s="664"/>
      <c r="M172" s="664"/>
    </row>
    <row r="173" spans="2:16" s="798" customFormat="1" ht="26.25" customHeight="1" x14ac:dyDescent="0.45">
      <c r="B173"/>
      <c r="C173"/>
      <c r="D173" s="799"/>
      <c r="E173" s="800"/>
      <c r="F173" s="800"/>
      <c r="G173" s="800"/>
      <c r="H173" s="800"/>
      <c r="I173" s="800"/>
      <c r="J173" s="801"/>
      <c r="K173" s="801"/>
      <c r="L173" s="801"/>
      <c r="M173" s="801"/>
    </row>
    <row r="174" spans="2:16" s="798" customFormat="1" ht="26.25" customHeight="1" x14ac:dyDescent="0.45">
      <c r="B174"/>
      <c r="C174"/>
      <c r="D174" s="799"/>
      <c r="E174" s="800"/>
      <c r="F174" s="800"/>
      <c r="G174" s="800"/>
      <c r="H174" s="800"/>
      <c r="I174" s="800"/>
      <c r="J174" s="801"/>
      <c r="K174" s="801"/>
      <c r="L174" s="801"/>
      <c r="M174" s="801"/>
    </row>
    <row r="175" spans="2:16" s="67" customFormat="1" ht="26.25" customHeight="1" x14ac:dyDescent="0.45">
      <c r="B175"/>
      <c r="C175"/>
      <c r="D175"/>
      <c r="E175" s="768"/>
      <c r="F175" s="768"/>
      <c r="G175" s="768"/>
      <c r="H175" s="768"/>
      <c r="I175" s="768"/>
      <c r="J175" s="769"/>
      <c r="K175" s="769"/>
      <c r="L175" s="769"/>
      <c r="M175" s="769"/>
    </row>
    <row r="176" spans="2:16" s="67" customFormat="1" ht="26.25" customHeight="1" x14ac:dyDescent="0.45">
      <c r="B176"/>
      <c r="C176"/>
      <c r="D176" s="34"/>
      <c r="E176"/>
      <c r="I176" s="30"/>
      <c r="J176" s="664"/>
      <c r="K176" s="664"/>
      <c r="L176" s="664"/>
      <c r="M176" s="664"/>
      <c r="N176" s="664"/>
      <c r="O176" s="664"/>
      <c r="P176" s="143"/>
    </row>
    <row r="177" spans="2:17" s="67" customFormat="1" ht="26.25" customHeight="1" x14ac:dyDescent="0.45">
      <c r="B177"/>
      <c r="C177"/>
      <c r="D177" s="34"/>
      <c r="E177" s="34"/>
      <c r="F177" s="34"/>
      <c r="G177" s="34"/>
      <c r="H177"/>
      <c r="I177"/>
      <c r="J177" s="664"/>
      <c r="K177" s="664"/>
      <c r="L177" s="664"/>
      <c r="M177" s="664"/>
      <c r="N177" s="664"/>
      <c r="O177" s="664"/>
      <c r="P177" s="143"/>
    </row>
    <row r="178" spans="2:17" s="67" customFormat="1" ht="18.5" x14ac:dyDescent="0.45">
      <c r="B178" s="346"/>
      <c r="C178" s="347"/>
      <c r="D178" s="34"/>
      <c r="E178" s="34"/>
      <c r="F178" s="34"/>
      <c r="G178" s="34"/>
      <c r="H178"/>
      <c r="I178"/>
      <c r="J178" s="34"/>
      <c r="K178" s="34"/>
      <c r="L178" s="34"/>
      <c r="M178" s="34"/>
      <c r="N178" s="664"/>
      <c r="O178" s="664"/>
      <c r="P178" s="143"/>
    </row>
    <row r="179" spans="2:17" ht="15" customHeight="1" x14ac:dyDescent="0.35">
      <c r="N179" s="34"/>
      <c r="O179" s="34"/>
      <c r="P179" s="34"/>
      <c r="Q179" s="34"/>
    </row>
    <row r="184" spans="2:17" ht="22.5" customHeight="1" x14ac:dyDescent="0.35"/>
    <row r="191" spans="2:17" s="34" customFormat="1" x14ac:dyDescent="0.35">
      <c r="B191"/>
      <c r="C191"/>
      <c r="D191"/>
      <c r="E191"/>
      <c r="F191"/>
      <c r="G191"/>
      <c r="H191"/>
      <c r="I191"/>
      <c r="J191"/>
      <c r="K191"/>
      <c r="L191"/>
      <c r="M191"/>
      <c r="N191"/>
      <c r="O191"/>
      <c r="P191"/>
      <c r="Q191"/>
    </row>
    <row r="192" spans="2:17" s="34" customFormat="1" x14ac:dyDescent="0.35">
      <c r="B192"/>
      <c r="C192"/>
      <c r="D192"/>
      <c r="E192"/>
      <c r="F192"/>
      <c r="G192"/>
      <c r="H192"/>
      <c r="I192"/>
      <c r="J192"/>
      <c r="K192"/>
      <c r="L192"/>
      <c r="M192"/>
      <c r="N192"/>
      <c r="O192"/>
      <c r="P192"/>
      <c r="Q192"/>
    </row>
  </sheetData>
  <sheetProtection sheet="1" objects="1" scenarios="1" selectLockedCells="1"/>
  <mergeCells count="33">
    <mergeCell ref="B45:D45"/>
    <mergeCell ref="E33:G33"/>
    <mergeCell ref="B34:D34"/>
    <mergeCell ref="B35:D35"/>
    <mergeCell ref="F38:H38"/>
    <mergeCell ref="F39:H39"/>
    <mergeCell ref="B1:C1"/>
    <mergeCell ref="D1:I1"/>
    <mergeCell ref="B3:D3"/>
    <mergeCell ref="B4:C4"/>
    <mergeCell ref="F4:H4"/>
    <mergeCell ref="F48:F49"/>
    <mergeCell ref="B61:B62"/>
    <mergeCell ref="C61:D61"/>
    <mergeCell ref="E61:E62"/>
    <mergeCell ref="F61:F62"/>
    <mergeCell ref="B48:B49"/>
    <mergeCell ref="C48:D48"/>
    <mergeCell ref="E48:E49"/>
    <mergeCell ref="B72:B73"/>
    <mergeCell ref="C72:D72"/>
    <mergeCell ref="E72:E73"/>
    <mergeCell ref="F72:F73"/>
    <mergeCell ref="B74:C74"/>
    <mergeCell ref="C88:E88"/>
    <mergeCell ref="B94:D94"/>
    <mergeCell ref="J162:O162"/>
    <mergeCell ref="K110:O110"/>
    <mergeCell ref="J115:O115"/>
    <mergeCell ref="J121:O121"/>
    <mergeCell ref="J126:O126"/>
    <mergeCell ref="B149:C149"/>
    <mergeCell ref="B147:C147"/>
  </mergeCells>
  <pageMargins left="0.25" right="0.25" top="0.75" bottom="0.75" header="0.3" footer="0.3"/>
  <pageSetup scale="4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Q192"/>
  <sheetViews>
    <sheetView zoomScaleNormal="100" workbookViewId="0">
      <pane ySplit="1" topLeftCell="A2" activePane="bottomLeft" state="frozen"/>
      <selection activeCell="H27" sqref="H27"/>
      <selection pane="bottomLeft" activeCell="B1" sqref="B1:C1"/>
    </sheetView>
  </sheetViews>
  <sheetFormatPr defaultColWidth="8.81640625" defaultRowHeight="14.5" x14ac:dyDescent="0.35"/>
  <cols>
    <col min="1" max="1" width="5.1796875" customWidth="1"/>
    <col min="2" max="2" width="51.7265625" customWidth="1"/>
    <col min="3" max="3" width="16.1796875" customWidth="1"/>
    <col min="4" max="5" width="13.81640625" customWidth="1"/>
    <col min="6" max="6" width="11.453125" customWidth="1"/>
    <col min="7" max="7" width="12.81640625" customWidth="1"/>
    <col min="8" max="8" width="15.26953125" customWidth="1"/>
    <col min="9" max="9" width="10.7265625" customWidth="1"/>
    <col min="10" max="10" width="28" customWidth="1"/>
    <col min="11" max="11" width="11" customWidth="1"/>
    <col min="12" max="12" width="12" customWidth="1"/>
    <col min="14" max="14" width="12.453125" customWidth="1"/>
    <col min="15" max="15" width="14.1796875" customWidth="1"/>
    <col min="16" max="16" width="20.26953125" customWidth="1"/>
    <col min="17" max="17" width="15.81640625" customWidth="1"/>
  </cols>
  <sheetData>
    <row r="1" spans="1:15" ht="29" thickBot="1" x14ac:dyDescent="0.7">
      <c r="A1" s="706" t="s">
        <v>292</v>
      </c>
      <c r="B1" s="952" t="s">
        <v>34</v>
      </c>
      <c r="C1" s="953"/>
      <c r="D1" s="954" t="s">
        <v>118</v>
      </c>
      <c r="E1" s="954"/>
      <c r="F1" s="954"/>
      <c r="G1" s="954"/>
      <c r="H1" s="954"/>
      <c r="I1" s="955"/>
    </row>
    <row r="2" spans="1:15" s="55" customFormat="1" ht="12.75" customHeight="1" thickBot="1" x14ac:dyDescent="0.7">
      <c r="B2" s="221"/>
      <c r="C2" s="221"/>
      <c r="D2" s="222"/>
      <c r="E2" s="223"/>
      <c r="F2" s="223"/>
      <c r="G2" s="223"/>
      <c r="H2" s="223"/>
      <c r="I2" s="223"/>
      <c r="J2" s="218"/>
      <c r="K2" s="224"/>
    </row>
    <row r="3" spans="1:15" ht="29" thickBot="1" x14ac:dyDescent="0.7">
      <c r="B3" s="956" t="s">
        <v>285</v>
      </c>
      <c r="C3" s="957"/>
      <c r="D3" s="958"/>
      <c r="J3" s="66"/>
    </row>
    <row r="4" spans="1:15" ht="19.5" customHeight="1" thickBot="1" x14ac:dyDescent="0.4">
      <c r="B4" s="959" t="s">
        <v>123</v>
      </c>
      <c r="C4" s="960"/>
      <c r="D4" s="561" t="s">
        <v>407</v>
      </c>
      <c r="E4" s="844"/>
      <c r="F4" s="949"/>
      <c r="G4" s="949"/>
      <c r="H4" s="949"/>
      <c r="I4" s="844"/>
    </row>
    <row r="5" spans="1:15" s="55" customFormat="1" ht="19" thickBot="1" x14ac:dyDescent="0.4">
      <c r="B5" s="130"/>
      <c r="C5" s="130"/>
      <c r="D5" s="131"/>
      <c r="E5" s="129"/>
      <c r="F5" s="129"/>
      <c r="G5" s="129"/>
      <c r="H5" s="129"/>
      <c r="I5" s="129"/>
    </row>
    <row r="6" spans="1:15" s="244" customFormat="1" ht="33" customHeight="1" x14ac:dyDescent="0.35">
      <c r="B6" s="245" t="s">
        <v>105</v>
      </c>
      <c r="C6" s="242" t="s">
        <v>69</v>
      </c>
      <c r="D6" s="242" t="s">
        <v>70</v>
      </c>
      <c r="E6" s="242" t="s">
        <v>71</v>
      </c>
      <c r="F6" s="242" t="s">
        <v>72</v>
      </c>
      <c r="G6" s="242" t="s">
        <v>121</v>
      </c>
      <c r="H6" s="243" t="s">
        <v>122</v>
      </c>
    </row>
    <row r="7" spans="1:15" s="62" customFormat="1" ht="15.5" x14ac:dyDescent="0.35">
      <c r="B7" s="341" t="s">
        <v>34</v>
      </c>
      <c r="C7" s="252">
        <v>0</v>
      </c>
      <c r="D7" s="252">
        <v>0</v>
      </c>
      <c r="E7" s="253">
        <f>C7*D7</f>
        <v>0</v>
      </c>
      <c r="F7" s="73">
        <v>0</v>
      </c>
      <c r="G7" s="254">
        <f>E7*F7</f>
        <v>0</v>
      </c>
      <c r="H7" s="116">
        <f>IFERROR(G7/H33,0)</f>
        <v>0</v>
      </c>
    </row>
    <row r="8" spans="1:15" s="62" customFormat="1" ht="15.5" x14ac:dyDescent="0.35">
      <c r="B8" s="79" t="s">
        <v>34</v>
      </c>
      <c r="C8" s="252">
        <v>0</v>
      </c>
      <c r="D8" s="252">
        <v>0</v>
      </c>
      <c r="E8" s="253">
        <f>C8*D8</f>
        <v>0</v>
      </c>
      <c r="F8" s="73">
        <v>0</v>
      </c>
      <c r="G8" s="254">
        <f>E8*F8</f>
        <v>0</v>
      </c>
      <c r="H8" s="116">
        <f>IFERROR(G8/H33,0)</f>
        <v>0</v>
      </c>
    </row>
    <row r="9" spans="1:15" s="62" customFormat="1" ht="15.5" x14ac:dyDescent="0.35">
      <c r="B9" s="79" t="s">
        <v>34</v>
      </c>
      <c r="C9" s="252">
        <v>0</v>
      </c>
      <c r="D9" s="252">
        <v>0</v>
      </c>
      <c r="E9" s="253">
        <f>C9*D9</f>
        <v>0</v>
      </c>
      <c r="F9" s="73">
        <v>0</v>
      </c>
      <c r="G9" s="254">
        <f>E9*F9</f>
        <v>0</v>
      </c>
      <c r="H9" s="116">
        <f>IFERROR(G9/H33,0)</f>
        <v>0</v>
      </c>
    </row>
    <row r="10" spans="1:15" s="62" customFormat="1" ht="15.5" x14ac:dyDescent="0.35">
      <c r="B10" s="79" t="s">
        <v>34</v>
      </c>
      <c r="C10" s="252">
        <v>0</v>
      </c>
      <c r="D10" s="252">
        <v>0</v>
      </c>
      <c r="E10" s="253">
        <f>C10*D10</f>
        <v>0</v>
      </c>
      <c r="F10" s="73">
        <v>0</v>
      </c>
      <c r="G10" s="254">
        <f>E10*F10</f>
        <v>0</v>
      </c>
      <c r="H10" s="116">
        <f>IFERROR(G10/H33,0)</f>
        <v>0</v>
      </c>
    </row>
    <row r="11" spans="1:15" s="62" customFormat="1" ht="16" thickBot="1" x14ac:dyDescent="0.4">
      <c r="B11" s="79" t="s">
        <v>34</v>
      </c>
      <c r="C11" s="252">
        <v>0</v>
      </c>
      <c r="D11" s="252">
        <v>0</v>
      </c>
      <c r="E11" s="253">
        <f>C11*D11</f>
        <v>0</v>
      </c>
      <c r="F11" s="73">
        <v>0</v>
      </c>
      <c r="G11" s="254">
        <f>E11*F11</f>
        <v>0</v>
      </c>
      <c r="H11" s="116">
        <f>IFERROR(G11/H33,0)</f>
        <v>0</v>
      </c>
    </row>
    <row r="12" spans="1:15" s="282" customFormat="1" ht="19" thickBot="1" x14ac:dyDescent="0.5">
      <c r="B12" s="136" t="s">
        <v>13</v>
      </c>
      <c r="C12" s="137"/>
      <c r="D12" s="138"/>
      <c r="E12" s="139">
        <f>SUM(E7:E11)</f>
        <v>0</v>
      </c>
      <c r="F12" s="140"/>
      <c r="G12" s="141">
        <f>SUM(G7:G11)</f>
        <v>0</v>
      </c>
      <c r="H12" s="142">
        <f>IFERROR(G12/H33,0)</f>
        <v>0</v>
      </c>
      <c r="I12" s="62"/>
      <c r="J12" s="62"/>
      <c r="K12" s="62"/>
      <c r="L12" s="62"/>
      <c r="M12" s="62"/>
      <c r="N12" s="62"/>
      <c r="O12" s="62"/>
    </row>
    <row r="13" spans="1:15" s="250" customFormat="1" ht="32.25" customHeight="1" x14ac:dyDescent="0.35">
      <c r="B13" s="251" t="s">
        <v>106</v>
      </c>
      <c r="C13" s="246" t="s">
        <v>69</v>
      </c>
      <c r="D13" s="246" t="s">
        <v>70</v>
      </c>
      <c r="E13" s="247" t="s">
        <v>71</v>
      </c>
      <c r="F13" s="248" t="s">
        <v>72</v>
      </c>
      <c r="G13" s="248" t="s">
        <v>121</v>
      </c>
      <c r="H13" s="249" t="s">
        <v>122</v>
      </c>
    </row>
    <row r="14" spans="1:15" s="62" customFormat="1" ht="15.5" x14ac:dyDescent="0.35">
      <c r="B14" s="341" t="s">
        <v>34</v>
      </c>
      <c r="C14" s="255">
        <v>0</v>
      </c>
      <c r="D14" s="255">
        <v>0</v>
      </c>
      <c r="E14" s="253">
        <f>C14*D14</f>
        <v>0</v>
      </c>
      <c r="F14" s="192">
        <v>0</v>
      </c>
      <c r="G14" s="254">
        <f>E14*F14</f>
        <v>0</v>
      </c>
      <c r="H14" s="116">
        <f>IFERROR(G14/H33,0)</f>
        <v>0</v>
      </c>
    </row>
    <row r="15" spans="1:15" s="62" customFormat="1" ht="15.5" x14ac:dyDescent="0.35">
      <c r="B15" s="79" t="s">
        <v>34</v>
      </c>
      <c r="C15" s="255">
        <v>0</v>
      </c>
      <c r="D15" s="255">
        <v>0</v>
      </c>
      <c r="E15" s="253">
        <f>C15*D15</f>
        <v>0</v>
      </c>
      <c r="F15" s="192">
        <v>0</v>
      </c>
      <c r="G15" s="254">
        <f>E15*F15</f>
        <v>0</v>
      </c>
      <c r="H15" s="116">
        <f>IFERROR(G15/H33,0)</f>
        <v>0</v>
      </c>
    </row>
    <row r="16" spans="1:15" s="62" customFormat="1" ht="15.5" x14ac:dyDescent="0.35">
      <c r="B16" s="79" t="s">
        <v>34</v>
      </c>
      <c r="C16" s="252">
        <v>0</v>
      </c>
      <c r="D16" s="252">
        <v>0</v>
      </c>
      <c r="E16" s="253">
        <f>C16*D16</f>
        <v>0</v>
      </c>
      <c r="F16" s="73">
        <v>0</v>
      </c>
      <c r="G16" s="254">
        <f>E16*F16</f>
        <v>0</v>
      </c>
      <c r="H16" s="116">
        <f>IFERROR(G16/H33,0)</f>
        <v>0</v>
      </c>
    </row>
    <row r="17" spans="2:15" s="62" customFormat="1" ht="15.5" x14ac:dyDescent="0.35">
      <c r="B17" s="201" t="s">
        <v>34</v>
      </c>
      <c r="C17" s="255">
        <v>0</v>
      </c>
      <c r="D17" s="255">
        <v>0</v>
      </c>
      <c r="E17" s="256">
        <f>C17*D17</f>
        <v>0</v>
      </c>
      <c r="F17" s="192">
        <v>0</v>
      </c>
      <c r="G17" s="257">
        <f>E17*F17</f>
        <v>0</v>
      </c>
      <c r="H17" s="117">
        <f>IFERROR(G17/H33,0)</f>
        <v>0</v>
      </c>
    </row>
    <row r="18" spans="2:15" s="62" customFormat="1" ht="16" thickBot="1" x14ac:dyDescent="0.4">
      <c r="B18" s="201" t="s">
        <v>34</v>
      </c>
      <c r="C18" s="255">
        <v>0</v>
      </c>
      <c r="D18" s="255">
        <v>0</v>
      </c>
      <c r="E18" s="256">
        <f>C18*D18</f>
        <v>0</v>
      </c>
      <c r="F18" s="192">
        <v>0</v>
      </c>
      <c r="G18" s="257">
        <f>E18*F18</f>
        <v>0</v>
      </c>
      <c r="H18" s="117">
        <f>IFERROR(G18/H33,0)</f>
        <v>0</v>
      </c>
    </row>
    <row r="19" spans="2:15" s="282" customFormat="1" ht="19" thickBot="1" x14ac:dyDescent="0.5">
      <c r="B19" s="136" t="s">
        <v>13</v>
      </c>
      <c r="C19" s="137"/>
      <c r="D19" s="138"/>
      <c r="E19" s="139">
        <f>SUM(E14:E18)</f>
        <v>0</v>
      </c>
      <c r="F19" s="140"/>
      <c r="G19" s="141">
        <f>SUM(G14:G18)</f>
        <v>0</v>
      </c>
      <c r="H19" s="142">
        <f>IFERROR(G19/H33,0)</f>
        <v>0</v>
      </c>
      <c r="I19" s="62"/>
      <c r="J19" s="62"/>
      <c r="K19" s="62"/>
      <c r="L19" s="62"/>
      <c r="M19" s="62"/>
      <c r="N19" s="62"/>
      <c r="O19" s="62"/>
    </row>
    <row r="20" spans="2:15" s="250" customFormat="1" ht="33" customHeight="1" x14ac:dyDescent="0.35">
      <c r="B20" s="251" t="s">
        <v>107</v>
      </c>
      <c r="C20" s="246" t="s">
        <v>69</v>
      </c>
      <c r="D20" s="246" t="s">
        <v>70</v>
      </c>
      <c r="E20" s="247" t="s">
        <v>71</v>
      </c>
      <c r="F20" s="248" t="s">
        <v>72</v>
      </c>
      <c r="G20" s="248" t="s">
        <v>121</v>
      </c>
      <c r="H20" s="249" t="s">
        <v>122</v>
      </c>
    </row>
    <row r="21" spans="2:15" s="62" customFormat="1" ht="15.5" x14ac:dyDescent="0.35">
      <c r="B21" s="79" t="s">
        <v>34</v>
      </c>
      <c r="C21" s="252">
        <v>0</v>
      </c>
      <c r="D21" s="252">
        <v>0</v>
      </c>
      <c r="E21" s="253">
        <f>C21*D21</f>
        <v>0</v>
      </c>
      <c r="F21" s="73">
        <v>0</v>
      </c>
      <c r="G21" s="254">
        <f>E21*F21</f>
        <v>0</v>
      </c>
      <c r="H21" s="116">
        <f>IFERROR(G21/H33,0)</f>
        <v>0</v>
      </c>
    </row>
    <row r="22" spans="2:15" s="62" customFormat="1" ht="16" thickBot="1" x14ac:dyDescent="0.4">
      <c r="B22" s="201" t="s">
        <v>34</v>
      </c>
      <c r="C22" s="255">
        <v>0</v>
      </c>
      <c r="D22" s="255">
        <v>0</v>
      </c>
      <c r="E22" s="256">
        <f>C22*D22</f>
        <v>0</v>
      </c>
      <c r="F22" s="192">
        <v>0</v>
      </c>
      <c r="G22" s="257">
        <f>E22*F22</f>
        <v>0</v>
      </c>
      <c r="H22" s="117">
        <f>IFERROR(G22/H33,0)</f>
        <v>0</v>
      </c>
    </row>
    <row r="23" spans="2:15" s="282" customFormat="1" ht="19" thickBot="1" x14ac:dyDescent="0.5">
      <c r="B23" s="136" t="s">
        <v>13</v>
      </c>
      <c r="C23" s="137"/>
      <c r="D23" s="138"/>
      <c r="E23" s="139">
        <f>SUM(E21:E22)</f>
        <v>0</v>
      </c>
      <c r="F23" s="140"/>
      <c r="G23" s="141">
        <f>SUM(G21:G22)</f>
        <v>0</v>
      </c>
      <c r="H23" s="142">
        <f>IFERROR(G23/H33,0)</f>
        <v>0</v>
      </c>
      <c r="I23" s="62"/>
      <c r="J23" s="62"/>
      <c r="K23" s="62"/>
      <c r="L23" s="62"/>
      <c r="M23" s="62"/>
      <c r="N23" s="62"/>
      <c r="O23" s="62"/>
    </row>
    <row r="24" spans="2:15" s="62" customFormat="1" ht="32.25" customHeight="1" x14ac:dyDescent="0.35">
      <c r="B24" s="251" t="s">
        <v>43</v>
      </c>
      <c r="C24" s="246" t="s">
        <v>69</v>
      </c>
      <c r="D24" s="246" t="s">
        <v>70</v>
      </c>
      <c r="E24" s="247" t="s">
        <v>71</v>
      </c>
      <c r="F24" s="248" t="s">
        <v>72</v>
      </c>
      <c r="G24" s="248" t="s">
        <v>121</v>
      </c>
      <c r="H24" s="249" t="s">
        <v>122</v>
      </c>
    </row>
    <row r="25" spans="2:15" s="62" customFormat="1" ht="15.5" x14ac:dyDescent="0.35">
      <c r="B25" s="341" t="s">
        <v>34</v>
      </c>
      <c r="C25" s="252">
        <v>0</v>
      </c>
      <c r="D25" s="252">
        <v>0</v>
      </c>
      <c r="E25" s="253">
        <f>C25*D25</f>
        <v>0</v>
      </c>
      <c r="F25" s="73">
        <v>0</v>
      </c>
      <c r="G25" s="254">
        <f>E25*F25</f>
        <v>0</v>
      </c>
      <c r="H25" s="116">
        <f>IFERROR(G25/H33,0)</f>
        <v>0</v>
      </c>
    </row>
    <row r="26" spans="2:15" s="62" customFormat="1" ht="16" thickBot="1" x14ac:dyDescent="0.4">
      <c r="B26" s="201" t="s">
        <v>34</v>
      </c>
      <c r="C26" s="255">
        <v>0</v>
      </c>
      <c r="D26" s="255">
        <v>0</v>
      </c>
      <c r="E26" s="256">
        <f>C26*D26</f>
        <v>0</v>
      </c>
      <c r="F26" s="192">
        <v>0</v>
      </c>
      <c r="G26" s="257">
        <f>E26*F26</f>
        <v>0</v>
      </c>
      <c r="H26" s="117">
        <f>IFERROR(G26/H33,0)</f>
        <v>0</v>
      </c>
    </row>
    <row r="27" spans="2:15" s="282" customFormat="1" ht="19" thickBot="1" x14ac:dyDescent="0.5">
      <c r="B27" s="136" t="s">
        <v>13</v>
      </c>
      <c r="C27" s="137"/>
      <c r="D27" s="138"/>
      <c r="E27" s="139">
        <f>SUM(E25:E26)</f>
        <v>0</v>
      </c>
      <c r="F27" s="140"/>
      <c r="G27" s="141">
        <f>SUM(G25:G26)</f>
        <v>0</v>
      </c>
      <c r="H27" s="142">
        <f>IFERROR(G27/H33,0)</f>
        <v>0</v>
      </c>
      <c r="I27" s="62"/>
      <c r="J27" s="62"/>
      <c r="K27" s="62"/>
      <c r="L27" s="62"/>
      <c r="M27" s="62"/>
      <c r="N27" s="62"/>
      <c r="O27" s="62"/>
    </row>
    <row r="28" spans="2:15" s="250" customFormat="1" ht="30" customHeight="1" x14ac:dyDescent="0.35">
      <c r="B28" s="251" t="s">
        <v>108</v>
      </c>
      <c r="C28" s="246" t="s">
        <v>69</v>
      </c>
      <c r="D28" s="246" t="s">
        <v>70</v>
      </c>
      <c r="E28" s="247" t="s">
        <v>71</v>
      </c>
      <c r="F28" s="248" t="s">
        <v>72</v>
      </c>
      <c r="G28" s="248" t="s">
        <v>121</v>
      </c>
      <c r="H28" s="249" t="s">
        <v>122</v>
      </c>
    </row>
    <row r="29" spans="2:15" s="62" customFormat="1" ht="15.5" x14ac:dyDescent="0.35">
      <c r="B29" s="79" t="s">
        <v>34</v>
      </c>
      <c r="C29" s="252">
        <v>0</v>
      </c>
      <c r="D29" s="252">
        <v>0</v>
      </c>
      <c r="E29" s="253">
        <f>C29*D29</f>
        <v>0</v>
      </c>
      <c r="F29" s="73">
        <v>0</v>
      </c>
      <c r="G29" s="254">
        <f>E29*F29</f>
        <v>0</v>
      </c>
      <c r="H29" s="116">
        <f>IFERROR(G29/H33,0)</f>
        <v>0</v>
      </c>
    </row>
    <row r="30" spans="2:15" s="62" customFormat="1" ht="16" thickBot="1" x14ac:dyDescent="0.4">
      <c r="B30" s="201" t="s">
        <v>34</v>
      </c>
      <c r="C30" s="255">
        <v>0</v>
      </c>
      <c r="D30" s="255">
        <v>0</v>
      </c>
      <c r="E30" s="256">
        <f>C30*D30</f>
        <v>0</v>
      </c>
      <c r="F30" s="192">
        <v>0</v>
      </c>
      <c r="G30" s="257">
        <f>E30*F30</f>
        <v>0</v>
      </c>
      <c r="H30" s="117">
        <f>IFERROR(G30/H33,0)</f>
        <v>0</v>
      </c>
    </row>
    <row r="31" spans="2:15" s="282" customFormat="1" ht="19" thickBot="1" x14ac:dyDescent="0.5">
      <c r="B31" s="136" t="s">
        <v>13</v>
      </c>
      <c r="C31" s="137"/>
      <c r="D31" s="138"/>
      <c r="E31" s="139">
        <f>SUM(E29:E30)</f>
        <v>0</v>
      </c>
      <c r="F31" s="138"/>
      <c r="G31" s="141">
        <f>SUM(G29:G30)</f>
        <v>0</v>
      </c>
      <c r="H31" s="142">
        <f>IFERROR(G31/H33,0)</f>
        <v>0</v>
      </c>
      <c r="I31" s="62"/>
      <c r="J31" s="62"/>
      <c r="K31" s="62"/>
      <c r="L31" s="62"/>
      <c r="M31" s="62"/>
      <c r="N31" s="62"/>
      <c r="O31" s="62"/>
    </row>
    <row r="32" spans="2:15" s="225" customFormat="1" ht="25.5" customHeight="1" x14ac:dyDescent="0.35">
      <c r="G32" s="846" t="s">
        <v>114</v>
      </c>
      <c r="H32" s="258">
        <f>SUM(E12,E19,E23,E27,E31)</f>
        <v>0</v>
      </c>
      <c r="I32" s="237" t="str">
        <f>D4</f>
        <v>lbs, cu</v>
      </c>
    </row>
    <row r="33" spans="2:15" s="225" customFormat="1" ht="20.25" customHeight="1" thickBot="1" x14ac:dyDescent="0.4">
      <c r="B33" s="259"/>
      <c r="C33" s="259"/>
      <c r="D33" s="259"/>
      <c r="E33" s="944" t="s">
        <v>109</v>
      </c>
      <c r="F33" s="944"/>
      <c r="G33" s="944"/>
      <c r="H33" s="260">
        <f>SUM(G12,G19,G23,G27,G31)</f>
        <v>0</v>
      </c>
      <c r="I33" s="237"/>
    </row>
    <row r="34" spans="2:15" s="225" customFormat="1" ht="24" thickBot="1" x14ac:dyDescent="0.6">
      <c r="B34" s="945" t="s">
        <v>282</v>
      </c>
      <c r="C34" s="946"/>
      <c r="D34" s="947"/>
      <c r="J34" s="237"/>
    </row>
    <row r="35" spans="2:15" s="62" customFormat="1" ht="19" thickBot="1" x14ac:dyDescent="0.5">
      <c r="B35" s="904" t="s">
        <v>33</v>
      </c>
      <c r="C35" s="905"/>
      <c r="D35" s="906"/>
      <c r="E35"/>
      <c r="F35"/>
      <c r="G35"/>
      <c r="H35"/>
      <c r="I35"/>
      <c r="J35" s="124"/>
      <c r="K35" s="124"/>
      <c r="L35" s="124"/>
      <c r="M35" s="124"/>
      <c r="N35" s="124"/>
      <c r="O35" s="124"/>
    </row>
    <row r="36" spans="2:15" s="62" customFormat="1" ht="18.5" x14ac:dyDescent="0.45">
      <c r="B36" s="811" t="s">
        <v>364</v>
      </c>
      <c r="C36" s="45">
        <v>0</v>
      </c>
      <c r="D36" s="46" t="s">
        <v>365</v>
      </c>
      <c r="E36"/>
      <c r="F36" s="220"/>
      <c r="G36" s="220"/>
      <c r="H36" s="60"/>
      <c r="I36"/>
    </row>
    <row r="37" spans="2:15" s="62" customFormat="1" ht="18.5" x14ac:dyDescent="0.45">
      <c r="B37" s="811" t="s">
        <v>351</v>
      </c>
      <c r="C37" s="14">
        <v>0</v>
      </c>
      <c r="D37" s="812" t="str">
        <f>'Project Your Income'!$D$6</f>
        <v>lbs, cu, ea</v>
      </c>
      <c r="E37"/>
      <c r="F37" s="220"/>
      <c r="G37" s="220"/>
      <c r="H37" s="60"/>
      <c r="I37"/>
      <c r="K37" s="63"/>
    </row>
    <row r="38" spans="2:15" s="62" customFormat="1" ht="18.5" x14ac:dyDescent="0.45">
      <c r="B38" s="811" t="s">
        <v>352</v>
      </c>
      <c r="C38" s="815">
        <f>C36*C37</f>
        <v>0</v>
      </c>
      <c r="D38" s="813" t="str">
        <f>$D$37</f>
        <v>lbs, cu, ea</v>
      </c>
      <c r="E38"/>
      <c r="F38" s="948"/>
      <c r="G38" s="948"/>
      <c r="H38" s="948"/>
    </row>
    <row r="39" spans="2:15" s="62" customFormat="1" ht="18.5" x14ac:dyDescent="0.45">
      <c r="B39" s="811" t="s">
        <v>353</v>
      </c>
      <c r="C39" s="816">
        <f>H32</f>
        <v>0</v>
      </c>
      <c r="D39" s="813" t="str">
        <f t="shared" ref="D39:D40" si="0">$D$37</f>
        <v>lbs, cu, ea</v>
      </c>
      <c r="E39"/>
      <c r="F39" s="949"/>
      <c r="G39" s="949"/>
      <c r="H39" s="949"/>
    </row>
    <row r="40" spans="2:15" s="62" customFormat="1" ht="18.5" x14ac:dyDescent="0.45">
      <c r="B40" s="811" t="s">
        <v>354</v>
      </c>
      <c r="C40" s="43">
        <f>C38-C39</f>
        <v>0</v>
      </c>
      <c r="D40" s="813" t="str">
        <f t="shared" si="0"/>
        <v>lbs, cu, ea</v>
      </c>
      <c r="E40"/>
      <c r="F40" s="60"/>
      <c r="G40" s="60"/>
      <c r="H40" s="60"/>
      <c r="I40"/>
    </row>
    <row r="41" spans="2:15" s="62" customFormat="1" ht="18.5" x14ac:dyDescent="0.45">
      <c r="B41" s="811" t="s">
        <v>355</v>
      </c>
      <c r="C41" s="814">
        <v>0</v>
      </c>
      <c r="D41" s="47" t="s">
        <v>6</v>
      </c>
      <c r="E41"/>
      <c r="F41"/>
      <c r="G41"/>
      <c r="H41"/>
      <c r="I41"/>
    </row>
    <row r="42" spans="2:15" s="62" customFormat="1" ht="18.5" x14ac:dyDescent="0.45">
      <c r="B42" s="811" t="s">
        <v>356</v>
      </c>
      <c r="C42" s="853">
        <f>'Describe Your Farm'!C26</f>
        <v>0</v>
      </c>
      <c r="D42" s="47" t="s">
        <v>6</v>
      </c>
      <c r="E42"/>
      <c r="F42"/>
      <c r="G42"/>
      <c r="H42"/>
      <c r="I42"/>
    </row>
    <row r="43" spans="2:15" s="62" customFormat="1" ht="19" thickBot="1" x14ac:dyDescent="0.5">
      <c r="B43" s="48"/>
      <c r="C43" s="48"/>
      <c r="D43" s="48"/>
      <c r="E43"/>
      <c r="F43"/>
      <c r="G43"/>
      <c r="H43"/>
      <c r="I43"/>
    </row>
    <row r="44" spans="2:15" s="62" customFormat="1" ht="15" thickBot="1" x14ac:dyDescent="0.4">
      <c r="B44" s="64"/>
      <c r="C44" s="104"/>
      <c r="D44" s="65"/>
      <c r="E44"/>
      <c r="F44"/>
      <c r="G44"/>
    </row>
    <row r="45" spans="2:15" ht="26.5" thickBot="1" x14ac:dyDescent="0.65">
      <c r="B45" s="866" t="s">
        <v>21</v>
      </c>
      <c r="C45" s="961"/>
      <c r="D45" s="867"/>
      <c r="H45" s="29"/>
    </row>
    <row r="46" spans="2:15" s="60" customFormat="1" ht="15.5" x14ac:dyDescent="0.35">
      <c r="B46" s="580" t="s">
        <v>401</v>
      </c>
      <c r="C46" s="854">
        <f>C36</f>
        <v>0</v>
      </c>
      <c r="D46" s="229"/>
      <c r="E46"/>
      <c r="F46"/>
      <c r="G46" s="226"/>
      <c r="H46" s="152"/>
      <c r="I46" s="152"/>
      <c r="J46" s="227"/>
      <c r="K46" s="227"/>
    </row>
    <row r="47" spans="2:15" ht="15.5" x14ac:dyDescent="0.35">
      <c r="B47" s="580" t="s">
        <v>402</v>
      </c>
      <c r="C47" s="630">
        <f>C41</f>
        <v>0</v>
      </c>
      <c r="D47" s="229"/>
      <c r="E47" s="229"/>
      <c r="F47" s="229"/>
      <c r="G47" s="68"/>
      <c r="H47" s="68"/>
      <c r="I47" s="68"/>
      <c r="J47" s="123"/>
      <c r="K47" s="123"/>
    </row>
    <row r="48" spans="2:15" s="228" customFormat="1" ht="15.5" x14ac:dyDescent="0.35">
      <c r="B48" s="909" t="s">
        <v>39</v>
      </c>
      <c r="C48" s="911" t="s">
        <v>368</v>
      </c>
      <c r="D48" s="911"/>
      <c r="E48" s="912" t="s">
        <v>2</v>
      </c>
      <c r="F48" s="914" t="s">
        <v>367</v>
      </c>
      <c r="G48" s="67"/>
      <c r="H48" s="67"/>
      <c r="I48" s="67"/>
      <c r="J48" s="68"/>
      <c r="K48" s="68"/>
      <c r="L48" s="67"/>
      <c r="M48" s="67"/>
      <c r="N48" s="67"/>
      <c r="O48" s="67"/>
    </row>
    <row r="49" spans="2:15" s="228" customFormat="1" ht="15.5" x14ac:dyDescent="0.35">
      <c r="B49" s="909"/>
      <c r="C49" s="845" t="s">
        <v>100</v>
      </c>
      <c r="D49" s="596" t="s">
        <v>101</v>
      </c>
      <c r="E49" s="912"/>
      <c r="F49" s="915"/>
      <c r="G49" s="67"/>
      <c r="H49" s="67"/>
      <c r="I49" s="67"/>
      <c r="J49" s="68"/>
      <c r="K49" s="67"/>
      <c r="L49" s="67"/>
      <c r="M49" s="67"/>
      <c r="N49" s="67"/>
      <c r="O49" s="67"/>
    </row>
    <row r="50" spans="2:15" s="62" customFormat="1" ht="15.75" customHeight="1" x14ac:dyDescent="0.35">
      <c r="B50" s="607" t="s">
        <v>32</v>
      </c>
      <c r="C50" s="81">
        <v>0</v>
      </c>
      <c r="D50" s="809">
        <v>0</v>
      </c>
      <c r="E50" s="598" t="s">
        <v>255</v>
      </c>
      <c r="F50" s="608"/>
      <c r="G50" s="67"/>
      <c r="H50" s="67"/>
      <c r="I50" s="67"/>
      <c r="J50" s="68"/>
      <c r="K50" s="67"/>
      <c r="L50" s="67"/>
      <c r="M50" s="67"/>
      <c r="N50" s="67"/>
      <c r="O50" s="67"/>
    </row>
    <row r="51" spans="2:15" s="62" customFormat="1" ht="15.5" x14ac:dyDescent="0.35">
      <c r="B51" s="609" t="s">
        <v>132</v>
      </c>
      <c r="C51" s="71">
        <v>0</v>
      </c>
      <c r="D51" s="71">
        <v>0</v>
      </c>
      <c r="E51" s="597" t="s">
        <v>255</v>
      </c>
      <c r="F51" s="608"/>
      <c r="G51" s="67"/>
      <c r="H51" s="67"/>
      <c r="I51" s="67"/>
      <c r="J51" s="67"/>
      <c r="K51" s="67"/>
      <c r="L51" s="67"/>
      <c r="M51" s="67"/>
      <c r="N51" s="67"/>
      <c r="O51" s="67"/>
    </row>
    <row r="52" spans="2:15" ht="15.5" x14ac:dyDescent="0.35">
      <c r="B52" s="609" t="s">
        <v>133</v>
      </c>
      <c r="C52" s="71">
        <v>0</v>
      </c>
      <c r="D52" s="71">
        <v>0</v>
      </c>
      <c r="E52" s="597" t="s">
        <v>255</v>
      </c>
      <c r="F52" s="608"/>
      <c r="G52" s="67"/>
      <c r="H52" s="67"/>
      <c r="I52" s="67"/>
      <c r="J52" s="67"/>
      <c r="K52" s="67"/>
      <c r="L52" s="67"/>
      <c r="M52" s="67"/>
      <c r="N52" s="67"/>
      <c r="O52" s="67"/>
    </row>
    <row r="53" spans="2:15" ht="15.5" x14ac:dyDescent="0.35">
      <c r="B53" s="490" t="s">
        <v>357</v>
      </c>
      <c r="C53" s="71">
        <v>0</v>
      </c>
      <c r="D53" s="71">
        <v>0</v>
      </c>
      <c r="E53" s="597" t="s">
        <v>255</v>
      </c>
      <c r="F53" s="608"/>
      <c r="G53" s="67"/>
      <c r="H53" s="67"/>
      <c r="I53" s="67"/>
      <c r="J53" s="67"/>
      <c r="K53" s="67"/>
      <c r="L53" s="67"/>
      <c r="M53" s="67"/>
      <c r="N53" s="67"/>
      <c r="O53" s="67"/>
    </row>
    <row r="54" spans="2:15" ht="15.5" x14ac:dyDescent="0.35">
      <c r="B54" s="490" t="s">
        <v>358</v>
      </c>
      <c r="C54" s="71">
        <v>0</v>
      </c>
      <c r="D54" s="71">
        <v>0</v>
      </c>
      <c r="E54" s="597" t="s">
        <v>255</v>
      </c>
      <c r="F54" s="608"/>
      <c r="G54" s="67"/>
      <c r="H54" s="67"/>
      <c r="I54" s="67"/>
      <c r="J54" s="67"/>
      <c r="K54" s="67"/>
      <c r="L54" s="67"/>
      <c r="M54" s="67"/>
      <c r="N54" s="67"/>
      <c r="O54" s="67"/>
    </row>
    <row r="55" spans="2:15" s="67" customFormat="1" ht="15.5" x14ac:dyDescent="0.35">
      <c r="B55" s="490" t="s">
        <v>359</v>
      </c>
      <c r="C55" s="71">
        <v>0</v>
      </c>
      <c r="D55" s="71">
        <v>0</v>
      </c>
      <c r="E55" s="597" t="s">
        <v>255</v>
      </c>
      <c r="F55" s="608"/>
    </row>
    <row r="56" spans="2:15" s="67" customFormat="1" ht="15.5" x14ac:dyDescent="0.35">
      <c r="B56" s="611" t="s">
        <v>360</v>
      </c>
      <c r="C56" s="84">
        <v>0</v>
      </c>
      <c r="D56" s="84">
        <v>0</v>
      </c>
      <c r="E56" s="597" t="s">
        <v>255</v>
      </c>
      <c r="F56" s="608"/>
    </row>
    <row r="57" spans="2:15" s="67" customFormat="1" ht="15.5" x14ac:dyDescent="0.35">
      <c r="B57" s="772" t="s">
        <v>324</v>
      </c>
      <c r="C57" s="84">
        <v>0</v>
      </c>
      <c r="D57" s="84">
        <v>0</v>
      </c>
      <c r="E57" s="597" t="s">
        <v>255</v>
      </c>
      <c r="F57" s="608"/>
    </row>
    <row r="58" spans="2:15" s="67" customFormat="1" ht="15.5" x14ac:dyDescent="0.35">
      <c r="B58" s="817" t="s">
        <v>75</v>
      </c>
      <c r="C58" s="71">
        <v>0</v>
      </c>
      <c r="D58" s="71">
        <v>0</v>
      </c>
      <c r="E58" s="597" t="s">
        <v>255</v>
      </c>
      <c r="F58" s="608"/>
    </row>
    <row r="59" spans="2:15" s="67" customFormat="1" ht="15.75" customHeight="1" x14ac:dyDescent="0.35">
      <c r="B59" s="490" t="s">
        <v>181</v>
      </c>
      <c r="C59" s="71">
        <v>0</v>
      </c>
      <c r="D59" s="71">
        <v>0</v>
      </c>
      <c r="E59" s="597" t="s">
        <v>255</v>
      </c>
      <c r="F59" s="608"/>
    </row>
    <row r="60" spans="2:15" s="67" customFormat="1" ht="15.5" x14ac:dyDescent="0.35">
      <c r="B60" s="610" t="s">
        <v>36</v>
      </c>
      <c r="C60" s="231">
        <f>SUM(C50:C59)/60</f>
        <v>0</v>
      </c>
      <c r="D60" s="231">
        <f>SUM(D50:D59)/60</f>
        <v>0</v>
      </c>
      <c r="E60" s="603" t="s">
        <v>256</v>
      </c>
      <c r="F60" s="612">
        <f>(C60*E89)+(D60*E90)</f>
        <v>0</v>
      </c>
    </row>
    <row r="61" spans="2:15" s="67" customFormat="1" ht="15.5" x14ac:dyDescent="0.35">
      <c r="B61" s="909" t="s">
        <v>38</v>
      </c>
      <c r="C61" s="911" t="s">
        <v>368</v>
      </c>
      <c r="D61" s="911"/>
      <c r="E61" s="913" t="s">
        <v>2</v>
      </c>
      <c r="F61" s="914" t="s">
        <v>367</v>
      </c>
      <c r="G61" s="225"/>
      <c r="H61" s="225"/>
      <c r="I61" s="225"/>
      <c r="J61" s="225"/>
      <c r="K61" s="225"/>
      <c r="L61" s="225"/>
      <c r="M61" s="225"/>
      <c r="N61" s="225"/>
      <c r="O61" s="225"/>
    </row>
    <row r="62" spans="2:15" s="67" customFormat="1" ht="15.5" x14ac:dyDescent="0.35">
      <c r="B62" s="909"/>
      <c r="C62" s="219" t="s">
        <v>100</v>
      </c>
      <c r="D62" s="232" t="s">
        <v>101</v>
      </c>
      <c r="E62" s="923"/>
      <c r="F62" s="915"/>
      <c r="G62" s="225"/>
      <c r="H62" s="225"/>
      <c r="I62" s="225"/>
      <c r="J62" s="225"/>
      <c r="K62" s="225"/>
      <c r="L62" s="225"/>
      <c r="M62" s="225"/>
      <c r="N62" s="225"/>
      <c r="O62" s="225"/>
    </row>
    <row r="63" spans="2:15" s="67" customFormat="1" ht="15.5" x14ac:dyDescent="0.35">
      <c r="B63" s="613" t="s">
        <v>362</v>
      </c>
      <c r="C63" s="81">
        <v>0</v>
      </c>
      <c r="D63" s="809">
        <v>0</v>
      </c>
      <c r="E63" s="598" t="s">
        <v>256</v>
      </c>
      <c r="F63" s="614"/>
    </row>
    <row r="64" spans="2:15" s="67" customFormat="1" ht="15.5" x14ac:dyDescent="0.35">
      <c r="B64" s="615" t="s">
        <v>22</v>
      </c>
      <c r="C64" s="71">
        <v>0</v>
      </c>
      <c r="D64" s="71">
        <v>0</v>
      </c>
      <c r="E64" s="597" t="s">
        <v>256</v>
      </c>
      <c r="F64" s="614"/>
    </row>
    <row r="65" spans="2:15" s="67" customFormat="1" ht="15.5" x14ac:dyDescent="0.35">
      <c r="B65" s="615" t="s">
        <v>23</v>
      </c>
      <c r="C65" s="71">
        <v>0</v>
      </c>
      <c r="D65" s="71">
        <v>0</v>
      </c>
      <c r="E65" s="597" t="s">
        <v>256</v>
      </c>
      <c r="F65" s="614"/>
    </row>
    <row r="66" spans="2:15" s="67" customFormat="1" ht="15.5" x14ac:dyDescent="0.35">
      <c r="B66" s="615" t="s">
        <v>63</v>
      </c>
      <c r="C66" s="71">
        <v>0</v>
      </c>
      <c r="D66" s="71">
        <v>0</v>
      </c>
      <c r="E66" s="597" t="s">
        <v>256</v>
      </c>
      <c r="F66" s="614"/>
    </row>
    <row r="67" spans="2:15" s="67" customFormat="1" ht="15.5" x14ac:dyDescent="0.35">
      <c r="B67" s="615" t="s">
        <v>361</v>
      </c>
      <c r="C67" s="71">
        <v>0</v>
      </c>
      <c r="D67" s="71">
        <v>0</v>
      </c>
      <c r="E67" s="597" t="s">
        <v>256</v>
      </c>
      <c r="F67" s="614"/>
    </row>
    <row r="68" spans="2:15" s="67" customFormat="1" ht="15.5" x14ac:dyDescent="0.35">
      <c r="B68" s="615" t="s">
        <v>363</v>
      </c>
      <c r="C68" s="71">
        <v>0</v>
      </c>
      <c r="D68" s="71">
        <v>0</v>
      </c>
      <c r="E68" s="597" t="s">
        <v>256</v>
      </c>
      <c r="F68" s="614"/>
    </row>
    <row r="69" spans="2:15" s="67" customFormat="1" ht="15.5" x14ac:dyDescent="0.35">
      <c r="B69" s="773" t="s">
        <v>28</v>
      </c>
      <c r="C69" s="71">
        <v>0</v>
      </c>
      <c r="D69" s="71">
        <v>0</v>
      </c>
      <c r="E69" s="597" t="s">
        <v>256</v>
      </c>
      <c r="F69" s="614"/>
    </row>
    <row r="70" spans="2:15" s="67" customFormat="1" ht="15.5" x14ac:dyDescent="0.35">
      <c r="B70" s="490" t="s">
        <v>181</v>
      </c>
      <c r="C70" s="71">
        <v>0</v>
      </c>
      <c r="D70" s="71">
        <v>0</v>
      </c>
      <c r="E70" s="597" t="s">
        <v>256</v>
      </c>
      <c r="F70" s="608"/>
    </row>
    <row r="71" spans="2:15" s="67" customFormat="1" ht="15.5" x14ac:dyDescent="0.35">
      <c r="B71" s="616" t="s">
        <v>103</v>
      </c>
      <c r="C71" s="604">
        <f>SUM(C63:C70)</f>
        <v>0</v>
      </c>
      <c r="D71" s="605">
        <f>SUM(D63:D70)</f>
        <v>0</v>
      </c>
      <c r="E71" s="606" t="s">
        <v>256</v>
      </c>
      <c r="F71" s="617">
        <f>(C71*E89)+(D71*E90)</f>
        <v>0</v>
      </c>
      <c r="G71" s="121"/>
    </row>
    <row r="72" spans="2:15" s="225" customFormat="1" ht="15.75" customHeight="1" x14ac:dyDescent="0.35">
      <c r="B72" s="909" t="s">
        <v>37</v>
      </c>
      <c r="C72" s="911" t="s">
        <v>368</v>
      </c>
      <c r="D72" s="911"/>
      <c r="E72" s="912" t="s">
        <v>2</v>
      </c>
      <c r="F72" s="914" t="s">
        <v>367</v>
      </c>
      <c r="G72" s="67"/>
      <c r="H72" s="67"/>
      <c r="I72" s="67"/>
      <c r="J72" s="67"/>
      <c r="K72" s="67"/>
      <c r="L72" s="67"/>
      <c r="M72" s="67"/>
      <c r="N72" s="67"/>
      <c r="O72" s="67"/>
    </row>
    <row r="73" spans="2:15" s="225" customFormat="1" ht="15.5" x14ac:dyDescent="0.35">
      <c r="B73" s="910"/>
      <c r="C73" s="631" t="s">
        <v>100</v>
      </c>
      <c r="D73" s="230" t="s">
        <v>101</v>
      </c>
      <c r="E73" s="913"/>
      <c r="F73" s="915"/>
      <c r="G73" s="67"/>
      <c r="H73" s="67"/>
      <c r="I73" s="67"/>
      <c r="J73" s="67"/>
      <c r="K73" s="67"/>
      <c r="L73" s="67"/>
      <c r="M73" s="67"/>
      <c r="N73" s="67"/>
      <c r="O73" s="67"/>
    </row>
    <row r="74" spans="2:15" s="67" customFormat="1" ht="15.5" x14ac:dyDescent="0.35">
      <c r="B74" s="917" t="str">
        <f>"Remember: Estimated Total Crop Yield per tree is "&amp;C37&amp;" "&amp;D39</f>
        <v>Remember: Estimated Total Crop Yield per tree is 0 lbs, cu, ea</v>
      </c>
      <c r="C74" s="918"/>
      <c r="D74" s="632"/>
      <c r="E74" s="633"/>
      <c r="F74" s="634"/>
    </row>
    <row r="75" spans="2:15" s="67" customFormat="1" ht="15.5" x14ac:dyDescent="0.35">
      <c r="B75" s="613" t="s">
        <v>24</v>
      </c>
      <c r="C75" s="70">
        <v>0</v>
      </c>
      <c r="D75" s="70">
        <v>0</v>
      </c>
      <c r="E75" s="599" t="s">
        <v>256</v>
      </c>
      <c r="F75" s="614"/>
    </row>
    <row r="76" spans="2:15" s="67" customFormat="1" ht="15.5" x14ac:dyDescent="0.35">
      <c r="B76" s="618" t="s">
        <v>25</v>
      </c>
      <c r="C76" s="71">
        <v>0</v>
      </c>
      <c r="D76" s="71">
        <v>0</v>
      </c>
      <c r="E76" s="601" t="s">
        <v>256</v>
      </c>
      <c r="F76" s="619"/>
    </row>
    <row r="77" spans="2:15" s="67" customFormat="1" ht="15.5" x14ac:dyDescent="0.35">
      <c r="B77" s="620" t="s">
        <v>27</v>
      </c>
      <c r="C77" s="71">
        <v>0</v>
      </c>
      <c r="D77" s="71">
        <v>0</v>
      </c>
      <c r="E77" s="601" t="s">
        <v>256</v>
      </c>
      <c r="F77" s="619"/>
    </row>
    <row r="78" spans="2:15" s="67" customFormat="1" ht="15.5" x14ac:dyDescent="0.35">
      <c r="B78" s="615" t="s">
        <v>325</v>
      </c>
      <c r="C78" s="85">
        <v>0</v>
      </c>
      <c r="D78" s="85">
        <v>0</v>
      </c>
      <c r="E78" s="600" t="s">
        <v>256</v>
      </c>
      <c r="F78" s="621"/>
    </row>
    <row r="79" spans="2:15" s="67" customFormat="1" ht="15.5" x14ac:dyDescent="0.35">
      <c r="B79" s="773" t="s">
        <v>26</v>
      </c>
      <c r="C79" s="85">
        <v>0</v>
      </c>
      <c r="D79" s="85">
        <v>0</v>
      </c>
      <c r="E79" s="600" t="s">
        <v>256</v>
      </c>
      <c r="F79" s="621"/>
    </row>
    <row r="80" spans="2:15" s="67" customFormat="1" ht="15.5" x14ac:dyDescent="0.35">
      <c r="B80" s="490" t="s">
        <v>181</v>
      </c>
      <c r="C80" s="71">
        <v>0</v>
      </c>
      <c r="D80" s="71">
        <v>0</v>
      </c>
      <c r="E80" s="597" t="s">
        <v>256</v>
      </c>
      <c r="F80" s="608"/>
    </row>
    <row r="81" spans="2:15" s="67" customFormat="1" ht="15.5" x14ac:dyDescent="0.35">
      <c r="B81" s="622" t="s">
        <v>104</v>
      </c>
      <c r="C81" s="233">
        <f>SUM(C75:C80)</f>
        <v>0</v>
      </c>
      <c r="D81" s="234">
        <f>SUM(D75:D80)</f>
        <v>0</v>
      </c>
      <c r="E81" s="602" t="s">
        <v>256</v>
      </c>
      <c r="F81" s="623">
        <f>(C81*E89)+(D81*E90)</f>
        <v>0</v>
      </c>
      <c r="G81" s="122"/>
    </row>
    <row r="82" spans="2:15" s="67" customFormat="1" ht="15.5" x14ac:dyDescent="0.35">
      <c r="B82" s="624"/>
      <c r="C82" s="635" t="s">
        <v>100</v>
      </c>
      <c r="D82" s="635" t="s">
        <v>101</v>
      </c>
      <c r="E82" s="235"/>
      <c r="F82" s="625"/>
      <c r="G82" s="282"/>
      <c r="H82" s="282"/>
      <c r="I82" s="282"/>
      <c r="J82" s="282"/>
      <c r="K82" s="282"/>
      <c r="L82" s="282"/>
      <c r="M82" s="282"/>
      <c r="N82" s="282"/>
      <c r="O82" s="282"/>
    </row>
    <row r="83" spans="2:15" s="67" customFormat="1" ht="15.75" customHeight="1" x14ac:dyDescent="0.35">
      <c r="B83" s="626" t="s">
        <v>391</v>
      </c>
      <c r="C83" s="488">
        <f>SUM(C60,C71,C81)</f>
        <v>0</v>
      </c>
      <c r="D83" s="488">
        <f>SUM(D60,D71,D81)</f>
        <v>0</v>
      </c>
      <c r="E83" s="599" t="s">
        <v>256</v>
      </c>
      <c r="F83" s="627"/>
    </row>
    <row r="84" spans="2:15" s="67" customFormat="1" ht="15.5" x14ac:dyDescent="0.35">
      <c r="B84" s="645" t="s">
        <v>120</v>
      </c>
      <c r="C84" s="646">
        <f>C83*C47</f>
        <v>0</v>
      </c>
      <c r="D84" s="646">
        <f>D83*F86</f>
        <v>0</v>
      </c>
      <c r="E84" s="600" t="s">
        <v>256</v>
      </c>
      <c r="F84" s="628"/>
      <c r="H84" s="489"/>
      <c r="I84" s="153"/>
    </row>
    <row r="85" spans="2:15" s="67" customFormat="1" ht="18.5" x14ac:dyDescent="0.45">
      <c r="B85" s="30"/>
      <c r="C85" s="30"/>
      <c r="D85" s="553"/>
      <c r="E85" s="580" t="s">
        <v>404</v>
      </c>
      <c r="F85" s="214">
        <f>F60+F71+F81</f>
        <v>0</v>
      </c>
      <c r="G85" s="68"/>
      <c r="H85" s="489"/>
      <c r="I85" s="153"/>
    </row>
    <row r="86" spans="2:15" s="67" customFormat="1" ht="18.5" x14ac:dyDescent="0.45">
      <c r="B86" s="30"/>
      <c r="C86" s="30"/>
      <c r="D86" s="553"/>
      <c r="E86" s="580" t="s">
        <v>403</v>
      </c>
      <c r="F86" s="766">
        <f>C36</f>
        <v>0</v>
      </c>
      <c r="G86" s="68"/>
      <c r="J86" s="261"/>
      <c r="K86" s="261"/>
      <c r="L86" s="261"/>
      <c r="M86" s="261"/>
      <c r="N86" s="261"/>
      <c r="O86" s="261"/>
    </row>
    <row r="87" spans="2:15" s="67" customFormat="1" ht="18.5" x14ac:dyDescent="0.45">
      <c r="B87" s="30"/>
      <c r="C87" s="30"/>
      <c r="D87" s="553"/>
      <c r="E87" s="580" t="s">
        <v>257</v>
      </c>
      <c r="F87" s="214">
        <f>F85*F86</f>
        <v>0</v>
      </c>
      <c r="G87" s="68"/>
      <c r="J87" s="261"/>
      <c r="K87" s="261"/>
      <c r="L87" s="261"/>
      <c r="M87" s="261"/>
      <c r="N87" s="261"/>
      <c r="O87" s="261"/>
    </row>
    <row r="88" spans="2:15" s="67" customFormat="1" ht="18.5" x14ac:dyDescent="0.45">
      <c r="B88" s="30"/>
      <c r="C88" s="908" t="s">
        <v>258</v>
      </c>
      <c r="D88" s="908"/>
      <c r="E88" s="908"/>
      <c r="F88" s="554"/>
      <c r="G88" s="68"/>
      <c r="J88" s="261"/>
      <c r="K88" s="261"/>
      <c r="L88" s="261"/>
      <c r="M88" s="261"/>
      <c r="N88" s="261"/>
      <c r="O88" s="261"/>
    </row>
    <row r="89" spans="2:15" s="67" customFormat="1" ht="15.5" x14ac:dyDescent="0.35">
      <c r="B89" s="552"/>
      <c r="C89" s="636"/>
      <c r="D89" s="637" t="s">
        <v>222</v>
      </c>
      <c r="E89" s="638">
        <f>' Labor Overheads'!C23</f>
        <v>0</v>
      </c>
      <c r="F89" s="554"/>
      <c r="G89" s="68"/>
      <c r="J89" s="261"/>
      <c r="K89" s="261"/>
      <c r="L89" s="261"/>
      <c r="M89" s="261"/>
      <c r="N89" s="261"/>
      <c r="O89" s="261"/>
    </row>
    <row r="90" spans="2:15" s="67" customFormat="1" ht="18.5" x14ac:dyDescent="0.45">
      <c r="B90" s="552"/>
      <c r="C90" s="639"/>
      <c r="D90" s="580" t="s">
        <v>227</v>
      </c>
      <c r="E90" s="640">
        <f>' Labor Overheads'!$C$12</f>
        <v>0</v>
      </c>
      <c r="F90" s="30"/>
      <c r="G90" s="68"/>
      <c r="J90" s="261"/>
      <c r="K90" s="261"/>
      <c r="L90" s="261"/>
      <c r="M90" s="261"/>
      <c r="N90" s="261"/>
      <c r="O90" s="261"/>
    </row>
    <row r="91" spans="2:15" s="67" customFormat="1" ht="18.5" x14ac:dyDescent="0.45">
      <c r="B91" s="552"/>
      <c r="C91" s="639"/>
      <c r="D91" s="489" t="s">
        <v>260</v>
      </c>
      <c r="E91" s="641">
        <f>D84*E90</f>
        <v>0</v>
      </c>
      <c r="F91" s="30"/>
      <c r="G91" s="68"/>
      <c r="J91" s="261"/>
      <c r="K91" s="261"/>
      <c r="L91" s="261"/>
      <c r="M91" s="261"/>
      <c r="N91" s="261"/>
      <c r="O91" s="261"/>
    </row>
    <row r="92" spans="2:15" s="67" customFormat="1" ht="18.5" x14ac:dyDescent="0.45">
      <c r="B92" s="552"/>
      <c r="C92" s="642"/>
      <c r="D92" s="643" t="s">
        <v>259</v>
      </c>
      <c r="E92" s="644">
        <f>C84*E89</f>
        <v>0</v>
      </c>
      <c r="F92" s="30"/>
      <c r="G92" s="68"/>
      <c r="J92" s="261"/>
      <c r="K92" s="261"/>
      <c r="L92" s="261"/>
      <c r="M92" s="261"/>
      <c r="N92" s="261"/>
      <c r="O92" s="261"/>
    </row>
    <row r="93" spans="2:15" s="282" customFormat="1" ht="16" thickBot="1" x14ac:dyDescent="0.4">
      <c r="B93" s="68"/>
      <c r="C93" s="68"/>
      <c r="D93" s="68"/>
      <c r="E93" s="69"/>
      <c r="F93" s="214"/>
      <c r="G93" s="68"/>
      <c r="H93" s="67"/>
      <c r="I93" s="67"/>
      <c r="J93" s="261"/>
      <c r="K93" s="261"/>
      <c r="L93" s="261"/>
      <c r="M93" s="261"/>
      <c r="N93" s="261"/>
      <c r="O93" s="261"/>
    </row>
    <row r="94" spans="2:15" s="67" customFormat="1" ht="26.5" thickBot="1" x14ac:dyDescent="0.65">
      <c r="B94" s="866" t="s">
        <v>29</v>
      </c>
      <c r="C94" s="961"/>
      <c r="D94" s="867"/>
      <c r="E94"/>
    </row>
    <row r="95" spans="2:15" s="67" customFormat="1" ht="18.75" customHeight="1" x14ac:dyDescent="0.35">
      <c r="B95" s="241" t="s">
        <v>65</v>
      </c>
      <c r="C95" s="672" t="s">
        <v>371</v>
      </c>
      <c r="D95" s="673" t="s">
        <v>2</v>
      </c>
      <c r="E95" s="688" t="s">
        <v>3</v>
      </c>
      <c r="F95" s="671" t="s">
        <v>18</v>
      </c>
      <c r="G95"/>
      <c r="H95"/>
      <c r="I95" s="62"/>
    </row>
    <row r="96" spans="2:15" s="282" customFormat="1" ht="15.5" x14ac:dyDescent="0.35">
      <c r="B96" s="75" t="s">
        <v>34</v>
      </c>
      <c r="C96" s="76">
        <v>0</v>
      </c>
      <c r="D96" s="77" t="s">
        <v>68</v>
      </c>
      <c r="E96" s="78">
        <v>0</v>
      </c>
      <c r="F96" s="74">
        <f>C96*E96</f>
        <v>0</v>
      </c>
      <c r="G96"/>
      <c r="H96"/>
      <c r="I96"/>
      <c r="J96" s="67"/>
      <c r="K96" s="67"/>
      <c r="L96" s="67"/>
      <c r="M96" s="67"/>
      <c r="N96" s="67"/>
      <c r="O96" s="67"/>
    </row>
    <row r="97" spans="2:16" s="282" customFormat="1" ht="15.5" x14ac:dyDescent="0.35">
      <c r="B97" s="194" t="s">
        <v>34</v>
      </c>
      <c r="C97" s="85">
        <v>0</v>
      </c>
      <c r="D97" s="195" t="s">
        <v>68</v>
      </c>
      <c r="E97" s="196">
        <v>0</v>
      </c>
      <c r="F97" s="190">
        <f>C97*E97</f>
        <v>0</v>
      </c>
      <c r="G97"/>
      <c r="H97"/>
      <c r="I97"/>
      <c r="J97" s="67"/>
      <c r="K97" s="67"/>
      <c r="L97" s="67"/>
      <c r="M97" s="67"/>
      <c r="N97" s="67"/>
      <c r="O97" s="67"/>
      <c r="P97" s="797"/>
    </row>
    <row r="98" spans="2:16" s="282" customFormat="1" ht="16" thickBot="1" x14ac:dyDescent="0.4">
      <c r="B98" s="197"/>
      <c r="C98" s="198"/>
      <c r="D98" s="199"/>
      <c r="E98" s="198"/>
      <c r="F98" s="200">
        <f>SUM(F96:F97)</f>
        <v>0</v>
      </c>
      <c r="G98"/>
      <c r="H98"/>
      <c r="I98"/>
      <c r="J98" s="67"/>
      <c r="K98" s="67"/>
      <c r="L98" s="67"/>
      <c r="M98" s="67"/>
      <c r="N98" s="67"/>
      <c r="O98" s="67"/>
      <c r="P98" s="797"/>
    </row>
    <row r="99" spans="2:16" s="67" customFormat="1" ht="15.5" x14ac:dyDescent="0.35">
      <c r="B99" s="240" t="s">
        <v>64</v>
      </c>
      <c r="C99" s="672" t="s">
        <v>371</v>
      </c>
      <c r="D99" s="679" t="s">
        <v>2</v>
      </c>
      <c r="E99" s="678" t="s">
        <v>3</v>
      </c>
      <c r="F99" s="671" t="s">
        <v>18</v>
      </c>
      <c r="G99"/>
      <c r="H99"/>
      <c r="P99" s="261"/>
    </row>
    <row r="100" spans="2:16" s="67" customFormat="1" ht="15.5" x14ac:dyDescent="0.35">
      <c r="B100" s="87" t="s">
        <v>7</v>
      </c>
      <c r="C100" s="71">
        <v>0</v>
      </c>
      <c r="D100" s="342" t="s">
        <v>304</v>
      </c>
      <c r="E100" s="73">
        <v>0</v>
      </c>
      <c r="F100" s="74">
        <f t="shared" ref="F100:F108" si="1">C100*E100</f>
        <v>0</v>
      </c>
      <c r="G100"/>
      <c r="H100"/>
      <c r="J100" s="261"/>
      <c r="K100" s="261"/>
      <c r="L100" s="261"/>
      <c r="M100" s="261"/>
      <c r="N100" s="261"/>
      <c r="O100" s="261"/>
      <c r="P100" s="261"/>
    </row>
    <row r="101" spans="2:16" s="67" customFormat="1" ht="15.5" x14ac:dyDescent="0.35">
      <c r="B101" s="562" t="s">
        <v>223</v>
      </c>
      <c r="C101" s="71">
        <v>0</v>
      </c>
      <c r="D101" s="82" t="s">
        <v>9</v>
      </c>
      <c r="E101" s="73">
        <v>0</v>
      </c>
      <c r="F101" s="74">
        <f t="shared" si="1"/>
        <v>0</v>
      </c>
      <c r="G101"/>
      <c r="H101"/>
      <c r="J101" s="261"/>
      <c r="K101" s="261"/>
      <c r="L101" s="261"/>
      <c r="M101" s="261"/>
      <c r="N101" s="261"/>
      <c r="O101" s="261"/>
      <c r="P101" s="261"/>
    </row>
    <row r="102" spans="2:16" s="67" customFormat="1" ht="15.5" x14ac:dyDescent="0.35">
      <c r="B102" s="87" t="s">
        <v>94</v>
      </c>
      <c r="C102" s="71">
        <v>0</v>
      </c>
      <c r="D102" s="82" t="s">
        <v>5</v>
      </c>
      <c r="E102" s="73">
        <v>0</v>
      </c>
      <c r="F102" s="74">
        <f t="shared" si="1"/>
        <v>0</v>
      </c>
      <c r="G102"/>
      <c r="H102"/>
      <c r="J102" s="261"/>
      <c r="K102" s="261"/>
      <c r="L102" s="261"/>
      <c r="M102" s="261"/>
      <c r="N102" s="261"/>
      <c r="O102" s="261"/>
      <c r="P102" s="261"/>
    </row>
    <row r="103" spans="2:16" s="67" customFormat="1" ht="15.5" x14ac:dyDescent="0.35">
      <c r="B103" s="87" t="s">
        <v>95</v>
      </c>
      <c r="C103" s="71">
        <v>0</v>
      </c>
      <c r="D103" s="82" t="s">
        <v>5</v>
      </c>
      <c r="E103" s="73">
        <v>0</v>
      </c>
      <c r="F103" s="74">
        <f t="shared" si="1"/>
        <v>0</v>
      </c>
      <c r="G103"/>
      <c r="H103"/>
      <c r="J103" s="261"/>
      <c r="K103" s="261"/>
      <c r="L103" s="261"/>
      <c r="M103" s="261"/>
      <c r="N103" s="261"/>
      <c r="O103" s="262"/>
      <c r="P103" s="261"/>
    </row>
    <row r="104" spans="2:16" s="67" customFormat="1" ht="15.5" x14ac:dyDescent="0.35">
      <c r="B104" s="87" t="s">
        <v>96</v>
      </c>
      <c r="C104" s="71">
        <v>0</v>
      </c>
      <c r="D104" s="82" t="s">
        <v>8</v>
      </c>
      <c r="E104" s="73">
        <v>0</v>
      </c>
      <c r="F104" s="74">
        <f t="shared" si="1"/>
        <v>0</v>
      </c>
      <c r="G104"/>
      <c r="H104"/>
      <c r="J104" s="261"/>
      <c r="K104" s="261"/>
      <c r="L104" s="261"/>
      <c r="M104" s="261"/>
      <c r="N104" s="261"/>
      <c r="O104" s="264"/>
      <c r="P104" s="261"/>
    </row>
    <row r="105" spans="2:16" s="67" customFormat="1" ht="15.5" x14ac:dyDescent="0.35">
      <c r="B105" s="87" t="s">
        <v>12</v>
      </c>
      <c r="C105" s="71">
        <v>0</v>
      </c>
      <c r="D105" s="82" t="s">
        <v>8</v>
      </c>
      <c r="E105" s="73">
        <v>0</v>
      </c>
      <c r="F105" s="74">
        <f t="shared" si="1"/>
        <v>0</v>
      </c>
      <c r="G105"/>
      <c r="H105"/>
      <c r="J105" s="266"/>
      <c r="K105" s="266"/>
      <c r="L105" s="266"/>
      <c r="M105" s="266"/>
      <c r="N105" s="266"/>
      <c r="O105" s="266"/>
    </row>
    <row r="106" spans="2:16" s="67" customFormat="1" ht="15.5" x14ac:dyDescent="0.35">
      <c r="B106" s="87" t="s">
        <v>10</v>
      </c>
      <c r="C106" s="71">
        <v>0</v>
      </c>
      <c r="D106" s="82" t="s">
        <v>11</v>
      </c>
      <c r="E106" s="73">
        <v>0</v>
      </c>
      <c r="F106" s="83">
        <f t="shared" si="1"/>
        <v>0</v>
      </c>
      <c r="G106"/>
      <c r="H106"/>
      <c r="J106" s="267"/>
      <c r="K106" s="268"/>
      <c r="L106" s="268"/>
      <c r="M106" s="269"/>
      <c r="N106" s="270"/>
      <c r="O106" s="271"/>
    </row>
    <row r="107" spans="2:16" s="67" customFormat="1" ht="15.5" x14ac:dyDescent="0.35">
      <c r="B107" s="79" t="s">
        <v>35</v>
      </c>
      <c r="C107" s="71">
        <v>0</v>
      </c>
      <c r="D107" s="82" t="s">
        <v>9</v>
      </c>
      <c r="E107" s="73">
        <v>0</v>
      </c>
      <c r="F107" s="83">
        <f t="shared" si="1"/>
        <v>0</v>
      </c>
      <c r="G107"/>
      <c r="H107"/>
      <c r="J107" s="272"/>
      <c r="K107" s="273"/>
      <c r="L107" s="272"/>
      <c r="M107" s="274"/>
      <c r="N107" s="274"/>
      <c r="O107" s="275"/>
    </row>
    <row r="108" spans="2:16" s="67" customFormat="1" ht="15.75" customHeight="1" x14ac:dyDescent="0.35">
      <c r="B108" s="79" t="s">
        <v>35</v>
      </c>
      <c r="C108" s="71">
        <v>0</v>
      </c>
      <c r="D108" s="82" t="s">
        <v>9</v>
      </c>
      <c r="E108" s="73">
        <v>0</v>
      </c>
      <c r="F108" s="83">
        <f t="shared" si="1"/>
        <v>0</v>
      </c>
      <c r="G108"/>
      <c r="H108"/>
      <c r="J108" s="272"/>
      <c r="K108" s="273"/>
      <c r="L108" s="272"/>
      <c r="M108" s="274"/>
      <c r="N108" s="274"/>
      <c r="O108" s="275"/>
    </row>
    <row r="109" spans="2:16" s="67" customFormat="1" ht="18.75" customHeight="1" thickBot="1" x14ac:dyDescent="0.4">
      <c r="B109" s="204"/>
      <c r="C109" s="202"/>
      <c r="D109" s="202"/>
      <c r="E109" s="202"/>
      <c r="F109" s="203">
        <f>SUM(F100:F108)</f>
        <v>0</v>
      </c>
      <c r="G109"/>
      <c r="H109"/>
      <c r="J109" s="272"/>
      <c r="K109" s="273"/>
      <c r="L109" s="272"/>
      <c r="M109" s="274"/>
      <c r="N109" s="274"/>
      <c r="O109" s="275"/>
    </row>
    <row r="110" spans="2:16" s="67" customFormat="1" ht="15.5" x14ac:dyDescent="0.35">
      <c r="B110" s="240" t="s">
        <v>66</v>
      </c>
      <c r="C110" s="672" t="s">
        <v>371</v>
      </c>
      <c r="D110" s="679" t="s">
        <v>2</v>
      </c>
      <c r="E110" s="678" t="s">
        <v>3</v>
      </c>
      <c r="F110" s="671" t="s">
        <v>18</v>
      </c>
      <c r="G110"/>
      <c r="H110"/>
      <c r="J110" s="272"/>
      <c r="K110" s="963"/>
      <c r="L110" s="963"/>
      <c r="M110" s="963"/>
      <c r="N110" s="963"/>
      <c r="O110" s="963"/>
    </row>
    <row r="111" spans="2:16" s="67" customFormat="1" ht="18.5" x14ac:dyDescent="0.45">
      <c r="B111" s="32" t="s">
        <v>375</v>
      </c>
      <c r="C111" s="71">
        <v>0</v>
      </c>
      <c r="D111" s="72" t="s">
        <v>67</v>
      </c>
      <c r="E111" s="73">
        <v>0</v>
      </c>
      <c r="F111" s="74">
        <f>C111*E111</f>
        <v>0</v>
      </c>
      <c r="G111"/>
      <c r="H111"/>
      <c r="J111" s="267"/>
      <c r="K111" s="268"/>
      <c r="L111" s="268"/>
      <c r="M111" s="269"/>
      <c r="N111" s="270"/>
      <c r="O111" s="271"/>
      <c r="P111" s="261"/>
    </row>
    <row r="112" spans="2:16" s="67" customFormat="1" ht="18.5" x14ac:dyDescent="0.45">
      <c r="B112" s="32" t="s">
        <v>376</v>
      </c>
      <c r="C112" s="71">
        <v>0</v>
      </c>
      <c r="D112" s="72" t="s">
        <v>67</v>
      </c>
      <c r="E112" s="73">
        <v>0</v>
      </c>
      <c r="F112" s="74">
        <f>C112*E112</f>
        <v>0</v>
      </c>
      <c r="G112"/>
      <c r="H112"/>
      <c r="J112" s="272"/>
      <c r="K112" s="273"/>
      <c r="L112" s="272"/>
      <c r="M112" s="274"/>
      <c r="N112" s="274"/>
      <c r="O112" s="275"/>
      <c r="P112" s="261"/>
    </row>
    <row r="113" spans="2:17" s="67" customFormat="1" ht="18.5" x14ac:dyDescent="0.45">
      <c r="B113" s="32" t="s">
        <v>377</v>
      </c>
      <c r="C113" s="71">
        <v>0</v>
      </c>
      <c r="D113" s="72" t="s">
        <v>9</v>
      </c>
      <c r="E113" s="73">
        <v>0</v>
      </c>
      <c r="F113" s="74">
        <f>C113*E113</f>
        <v>0</v>
      </c>
      <c r="G113"/>
      <c r="H113"/>
      <c r="J113" s="272"/>
      <c r="K113" s="273"/>
      <c r="L113" s="272"/>
      <c r="M113" s="274"/>
      <c r="N113" s="274"/>
      <c r="O113" s="275"/>
      <c r="P113" s="261"/>
    </row>
    <row r="114" spans="2:17" s="67" customFormat="1" ht="15.5" x14ac:dyDescent="0.35">
      <c r="B114" s="79" t="s">
        <v>35</v>
      </c>
      <c r="C114" s="71">
        <v>0</v>
      </c>
      <c r="D114" s="342" t="s">
        <v>147</v>
      </c>
      <c r="E114" s="73">
        <v>0</v>
      </c>
      <c r="F114" s="74">
        <f>C114*E114</f>
        <v>0</v>
      </c>
      <c r="G114"/>
      <c r="H114"/>
      <c r="J114" s="272"/>
      <c r="K114" s="273"/>
      <c r="L114" s="272"/>
      <c r="M114" s="274"/>
      <c r="N114" s="274"/>
      <c r="O114" s="275"/>
      <c r="P114" s="263"/>
      <c r="Q114" s="62"/>
    </row>
    <row r="115" spans="2:17" s="67" customFormat="1" ht="15.5" x14ac:dyDescent="0.35">
      <c r="B115" s="201" t="s">
        <v>35</v>
      </c>
      <c r="C115" s="84">
        <v>0</v>
      </c>
      <c r="D115" s="191" t="s">
        <v>4</v>
      </c>
      <c r="E115" s="192">
        <v>0</v>
      </c>
      <c r="F115" s="190">
        <f>C115*E115</f>
        <v>0</v>
      </c>
      <c r="G115"/>
      <c r="H115"/>
      <c r="J115" s="963"/>
      <c r="K115" s="963"/>
      <c r="L115" s="963"/>
      <c r="M115" s="963"/>
      <c r="N115" s="963"/>
      <c r="O115" s="963"/>
      <c r="P115" s="265"/>
      <c r="Q115"/>
    </row>
    <row r="116" spans="2:17" s="67" customFormat="1" ht="15.5" x14ac:dyDescent="0.35">
      <c r="B116" s="204"/>
      <c r="C116" s="202"/>
      <c r="D116" s="202"/>
      <c r="E116" s="202"/>
      <c r="F116" s="200">
        <f>SUM(F111:F115)</f>
        <v>0</v>
      </c>
      <c r="G116"/>
      <c r="H116"/>
      <c r="J116" s="267"/>
      <c r="K116" s="268"/>
      <c r="L116" s="268"/>
      <c r="M116" s="269"/>
      <c r="N116" s="270"/>
      <c r="O116" s="271"/>
      <c r="P116" s="266"/>
      <c r="Q116"/>
    </row>
    <row r="117" spans="2:17" s="67" customFormat="1" ht="15.75" customHeight="1" x14ac:dyDescent="0.45">
      <c r="B117" s="178"/>
      <c r="C117" s="808"/>
      <c r="D117" s="679"/>
      <c r="E117" s="678"/>
      <c r="F117" s="834" t="s">
        <v>18</v>
      </c>
      <c r="G117"/>
      <c r="H117"/>
      <c r="J117" s="272"/>
      <c r="K117" s="273"/>
      <c r="L117" s="272"/>
      <c r="M117" s="274"/>
      <c r="N117" s="274"/>
      <c r="O117" s="275"/>
      <c r="P117" s="270"/>
    </row>
    <row r="118" spans="2:17" s="67" customFormat="1" ht="19" thickBot="1" x14ac:dyDescent="0.5">
      <c r="B118" s="822" t="s">
        <v>13</v>
      </c>
      <c r="C118" s="693"/>
      <c r="D118" s="693"/>
      <c r="E118" s="693"/>
      <c r="F118" s="832">
        <f>F116+F109+F97</f>
        <v>0</v>
      </c>
      <c r="G118"/>
      <c r="H118"/>
      <c r="J118" s="272"/>
      <c r="K118" s="273"/>
      <c r="L118" s="272"/>
      <c r="M118" s="274"/>
      <c r="N118" s="274"/>
      <c r="O118" s="275"/>
      <c r="P118" s="274"/>
    </row>
    <row r="119" spans="2:17" s="67" customFormat="1" ht="24" thickBot="1" x14ac:dyDescent="0.6">
      <c r="B119" s="209" t="s">
        <v>129</v>
      </c>
      <c r="C119" s="211" t="str">
        <f>"Remember: Estimated Crop Yield Per Tree Is "&amp;C37&amp;" "&amp;D39</f>
        <v>Remember: Estimated Crop Yield Per Tree Is 0 lbs, cu, ea</v>
      </c>
      <c r="D119" s="210"/>
      <c r="E119" s="210"/>
      <c r="F119" s="210"/>
      <c r="G119"/>
      <c r="H119"/>
      <c r="J119" s="272"/>
      <c r="K119" s="273"/>
      <c r="L119" s="272"/>
      <c r="M119" s="274"/>
      <c r="N119" s="274"/>
      <c r="O119" s="275"/>
      <c r="P119" s="274"/>
    </row>
    <row r="120" spans="2:17" s="67" customFormat="1" ht="15.5" x14ac:dyDescent="0.35">
      <c r="B120" s="239" t="s">
        <v>125</v>
      </c>
      <c r="C120" s="672" t="s">
        <v>371</v>
      </c>
      <c r="D120" s="679" t="s">
        <v>2</v>
      </c>
      <c r="E120" s="678" t="s">
        <v>3</v>
      </c>
      <c r="F120" s="671" t="s">
        <v>18</v>
      </c>
      <c r="G120"/>
      <c r="H120"/>
      <c r="J120" s="272"/>
      <c r="K120" s="273"/>
      <c r="L120" s="272"/>
      <c r="M120" s="274"/>
      <c r="N120" s="274"/>
      <c r="O120" s="275"/>
      <c r="P120" s="274"/>
    </row>
    <row r="121" spans="2:17" s="67" customFormat="1" ht="15.5" x14ac:dyDescent="0.35">
      <c r="B121" s="193" t="s">
        <v>110</v>
      </c>
      <c r="C121" s="71">
        <v>0</v>
      </c>
      <c r="D121" s="72" t="s">
        <v>98</v>
      </c>
      <c r="E121" s="73">
        <v>0</v>
      </c>
      <c r="F121" s="74">
        <f>C121*E121</f>
        <v>0</v>
      </c>
      <c r="G121"/>
      <c r="H121"/>
      <c r="J121" s="963"/>
      <c r="K121" s="963"/>
      <c r="L121" s="963"/>
      <c r="M121" s="963"/>
      <c r="N121" s="963"/>
      <c r="O121" s="963"/>
      <c r="P121" s="236"/>
    </row>
    <row r="122" spans="2:17" s="67" customFormat="1" ht="15.5" x14ac:dyDescent="0.35">
      <c r="B122" s="79" t="s">
        <v>34</v>
      </c>
      <c r="C122" s="71">
        <v>0</v>
      </c>
      <c r="D122" s="72"/>
      <c r="E122" s="73">
        <v>0</v>
      </c>
      <c r="F122" s="74">
        <f>C122*E122</f>
        <v>0</v>
      </c>
      <c r="G122"/>
      <c r="H122"/>
      <c r="J122" s="272"/>
      <c r="K122" s="276"/>
      <c r="L122" s="276"/>
      <c r="M122" s="277"/>
      <c r="N122" s="278"/>
      <c r="O122" s="849"/>
      <c r="P122" s="270"/>
    </row>
    <row r="123" spans="2:17" s="67" customFormat="1" ht="15.5" x14ac:dyDescent="0.35">
      <c r="B123" s="201" t="s">
        <v>34</v>
      </c>
      <c r="C123" s="84">
        <v>0</v>
      </c>
      <c r="D123" s="191"/>
      <c r="E123" s="192">
        <v>0</v>
      </c>
      <c r="F123" s="190">
        <f>C123*E123</f>
        <v>0</v>
      </c>
      <c r="G123"/>
      <c r="H123"/>
      <c r="J123" s="272"/>
      <c r="K123" s="273"/>
      <c r="L123" s="272"/>
      <c r="M123" s="274"/>
      <c r="N123" s="274"/>
      <c r="O123" s="275"/>
      <c r="P123" s="274"/>
    </row>
    <row r="124" spans="2:17" ht="16" thickBot="1" x14ac:dyDescent="0.4">
      <c r="B124" s="204"/>
      <c r="C124" s="205"/>
      <c r="D124" s="205"/>
      <c r="E124" s="205"/>
      <c r="F124" s="213">
        <f>SUM(F121:F123)</f>
        <v>0</v>
      </c>
      <c r="I124" s="67"/>
      <c r="J124" s="272"/>
      <c r="K124" s="273"/>
      <c r="L124" s="272"/>
      <c r="M124" s="274"/>
      <c r="N124" s="274"/>
      <c r="O124" s="275"/>
      <c r="P124" s="274"/>
      <c r="Q124" s="67"/>
    </row>
    <row r="125" spans="2:17" ht="15.5" x14ac:dyDescent="0.35">
      <c r="B125" s="238" t="s">
        <v>126</v>
      </c>
      <c r="C125" s="672" t="s">
        <v>371</v>
      </c>
      <c r="D125" s="679" t="s">
        <v>2</v>
      </c>
      <c r="E125" s="678" t="s">
        <v>3</v>
      </c>
      <c r="F125" s="671" t="s">
        <v>18</v>
      </c>
      <c r="I125" s="67"/>
      <c r="J125" s="272"/>
      <c r="K125" s="273"/>
      <c r="L125" s="272"/>
      <c r="M125" s="274"/>
      <c r="N125" s="274"/>
      <c r="O125" s="275"/>
      <c r="P125" s="274"/>
      <c r="Q125" s="67"/>
    </row>
    <row r="126" spans="2:17" ht="15.5" x14ac:dyDescent="0.35">
      <c r="B126" s="193" t="s">
        <v>110</v>
      </c>
      <c r="C126" s="71">
        <v>0</v>
      </c>
      <c r="D126" s="72" t="s">
        <v>98</v>
      </c>
      <c r="E126" s="73">
        <v>0</v>
      </c>
      <c r="F126" s="74">
        <f>C126*E126</f>
        <v>0</v>
      </c>
      <c r="I126" s="67"/>
      <c r="J126" s="963"/>
      <c r="K126" s="963"/>
      <c r="L126" s="963"/>
      <c r="M126" s="963"/>
      <c r="N126" s="963"/>
      <c r="O126" s="963"/>
      <c r="P126" s="236"/>
      <c r="Q126" s="67"/>
    </row>
    <row r="127" spans="2:17" ht="16.5" customHeight="1" x14ac:dyDescent="0.35">
      <c r="B127" s="201" t="s">
        <v>34</v>
      </c>
      <c r="C127" s="71">
        <v>0</v>
      </c>
      <c r="D127" s="72"/>
      <c r="E127" s="73">
        <v>0</v>
      </c>
      <c r="F127" s="74">
        <f>C127*E127</f>
        <v>0</v>
      </c>
      <c r="I127" s="67"/>
      <c r="J127" s="849"/>
      <c r="K127" s="849"/>
      <c r="L127" s="849"/>
      <c r="M127" s="849"/>
      <c r="N127" s="849"/>
      <c r="O127" s="849"/>
      <c r="P127" s="270"/>
      <c r="Q127" s="67"/>
    </row>
    <row r="128" spans="2:17" ht="15.5" x14ac:dyDescent="0.35">
      <c r="B128" s="201" t="s">
        <v>34</v>
      </c>
      <c r="C128" s="84">
        <v>0</v>
      </c>
      <c r="D128" s="191"/>
      <c r="E128" s="192">
        <v>0</v>
      </c>
      <c r="F128" s="190">
        <f>C128*E128</f>
        <v>0</v>
      </c>
      <c r="I128" s="67"/>
      <c r="J128" s="847"/>
      <c r="K128" s="847"/>
      <c r="L128" s="847"/>
      <c r="M128" s="847"/>
      <c r="N128" s="847"/>
      <c r="O128" s="847"/>
      <c r="P128" s="274"/>
      <c r="Q128" s="67"/>
    </row>
    <row r="129" spans="2:16" s="67" customFormat="1" ht="15.75" customHeight="1" thickBot="1" x14ac:dyDescent="0.4">
      <c r="B129" s="206"/>
      <c r="C129" s="205"/>
      <c r="D129" s="205"/>
      <c r="E129" s="205"/>
      <c r="F129" s="213">
        <f>SUM(F126:F128)</f>
        <v>0</v>
      </c>
      <c r="G129"/>
      <c r="H129"/>
      <c r="J129" s="847"/>
      <c r="K129" s="847"/>
      <c r="L129" s="847"/>
      <c r="M129" s="847"/>
      <c r="N129" s="847"/>
      <c r="O129" s="847"/>
      <c r="P129" s="274"/>
    </row>
    <row r="130" spans="2:16" s="67" customFormat="1" ht="15.5" x14ac:dyDescent="0.35">
      <c r="B130" s="238" t="s">
        <v>127</v>
      </c>
      <c r="C130" s="672" t="s">
        <v>371</v>
      </c>
      <c r="D130" s="679" t="s">
        <v>2</v>
      </c>
      <c r="E130" s="678" t="s">
        <v>3</v>
      </c>
      <c r="F130" s="671" t="s">
        <v>18</v>
      </c>
      <c r="G130"/>
      <c r="H130"/>
      <c r="J130" s="847"/>
      <c r="K130" s="847"/>
      <c r="L130" s="847"/>
      <c r="M130" s="847"/>
      <c r="N130" s="847"/>
      <c r="O130" s="847"/>
      <c r="P130" s="236"/>
    </row>
    <row r="131" spans="2:16" s="67" customFormat="1" ht="15.5" x14ac:dyDescent="0.35">
      <c r="B131" s="193" t="s">
        <v>110</v>
      </c>
      <c r="C131" s="71">
        <v>0</v>
      </c>
      <c r="D131" s="72" t="s">
        <v>98</v>
      </c>
      <c r="E131" s="73">
        <v>0</v>
      </c>
      <c r="F131" s="74">
        <f>C131*E131</f>
        <v>0</v>
      </c>
      <c r="G131"/>
      <c r="H131"/>
      <c r="J131" s="847"/>
      <c r="K131" s="847"/>
      <c r="L131" s="847"/>
      <c r="M131" s="847"/>
      <c r="N131" s="847"/>
      <c r="O131" s="847"/>
      <c r="P131" s="270"/>
    </row>
    <row r="132" spans="2:16" s="67" customFormat="1" ht="15.5" x14ac:dyDescent="0.35">
      <c r="B132" s="79" t="s">
        <v>34</v>
      </c>
      <c r="C132" s="71">
        <v>0</v>
      </c>
      <c r="D132" s="72"/>
      <c r="E132" s="73">
        <v>0</v>
      </c>
      <c r="F132" s="74">
        <f>C132*E132</f>
        <v>0</v>
      </c>
      <c r="G132"/>
      <c r="H132"/>
      <c r="J132" s="847"/>
      <c r="K132" s="847"/>
      <c r="L132" s="847"/>
      <c r="M132" s="847"/>
      <c r="N132" s="847"/>
      <c r="O132" s="847"/>
      <c r="P132" s="274"/>
    </row>
    <row r="133" spans="2:16" s="67" customFormat="1" ht="15.5" x14ac:dyDescent="0.35">
      <c r="B133" s="201" t="s">
        <v>34</v>
      </c>
      <c r="C133" s="84">
        <v>0</v>
      </c>
      <c r="D133" s="191"/>
      <c r="E133" s="192">
        <v>0</v>
      </c>
      <c r="F133" s="190">
        <f>C133*E133</f>
        <v>0</v>
      </c>
      <c r="G133"/>
      <c r="H133"/>
      <c r="J133" s="847"/>
      <c r="K133" s="847"/>
      <c r="L133" s="847"/>
      <c r="M133" s="847"/>
      <c r="N133" s="847"/>
      <c r="O133" s="847"/>
      <c r="P133" s="274"/>
    </row>
    <row r="134" spans="2:16" s="67" customFormat="1" ht="16" thickBot="1" x14ac:dyDescent="0.4">
      <c r="B134" s="206"/>
      <c r="C134" s="205"/>
      <c r="D134" s="205"/>
      <c r="E134" s="205"/>
      <c r="F134" s="213">
        <f>SUM(F131:F133)</f>
        <v>0</v>
      </c>
      <c r="G134"/>
      <c r="H134"/>
      <c r="J134" s="847"/>
      <c r="K134" s="847"/>
      <c r="L134" s="847"/>
      <c r="M134" s="847"/>
      <c r="N134" s="847"/>
      <c r="O134" s="847"/>
      <c r="P134" s="274"/>
    </row>
    <row r="135" spans="2:16" s="67" customFormat="1" ht="15.5" x14ac:dyDescent="0.35">
      <c r="B135" s="238" t="s">
        <v>113</v>
      </c>
      <c r="C135" s="672" t="s">
        <v>371</v>
      </c>
      <c r="D135" s="679" t="s">
        <v>2</v>
      </c>
      <c r="E135" s="678" t="s">
        <v>3</v>
      </c>
      <c r="F135" s="671" t="s">
        <v>18</v>
      </c>
      <c r="G135"/>
      <c r="H135"/>
      <c r="J135" s="847"/>
      <c r="K135" s="847"/>
      <c r="L135" s="847"/>
      <c r="M135" s="847"/>
      <c r="N135" s="847"/>
      <c r="O135" s="847"/>
      <c r="P135" s="236"/>
    </row>
    <row r="136" spans="2:16" s="67" customFormat="1" ht="15.5" x14ac:dyDescent="0.35">
      <c r="B136" s="193" t="s">
        <v>110</v>
      </c>
      <c r="C136" s="71">
        <v>0</v>
      </c>
      <c r="D136" s="72" t="s">
        <v>98</v>
      </c>
      <c r="E136" s="73">
        <v>0</v>
      </c>
      <c r="F136" s="74">
        <f>C136*E136</f>
        <v>0</v>
      </c>
      <c r="G136"/>
      <c r="H136"/>
      <c r="J136" s="847"/>
      <c r="K136" s="847"/>
      <c r="L136" s="847"/>
      <c r="M136" s="847"/>
      <c r="N136" s="847"/>
      <c r="O136" s="847"/>
      <c r="P136" s="278"/>
    </row>
    <row r="137" spans="2:16" s="67" customFormat="1" ht="15.5" x14ac:dyDescent="0.35">
      <c r="B137" s="79" t="s">
        <v>34</v>
      </c>
      <c r="C137" s="71">
        <v>0</v>
      </c>
      <c r="D137" s="72"/>
      <c r="E137" s="73">
        <v>0</v>
      </c>
      <c r="F137" s="74">
        <f>C137*E137</f>
        <v>0</v>
      </c>
      <c r="G137"/>
      <c r="H137"/>
      <c r="J137" s="847"/>
      <c r="K137" s="847"/>
      <c r="L137" s="847"/>
      <c r="M137" s="847"/>
      <c r="N137" s="847"/>
      <c r="O137" s="847"/>
      <c r="P137" s="274"/>
    </row>
    <row r="138" spans="2:16" s="67" customFormat="1" ht="15.5" x14ac:dyDescent="0.35">
      <c r="B138" s="201" t="s">
        <v>34</v>
      </c>
      <c r="C138" s="84">
        <v>0</v>
      </c>
      <c r="D138" s="191"/>
      <c r="E138" s="192">
        <v>0</v>
      </c>
      <c r="F138" s="190">
        <f>C138*E138</f>
        <v>0</v>
      </c>
      <c r="G138"/>
      <c r="H138"/>
      <c r="J138" s="847"/>
      <c r="K138" s="847"/>
      <c r="L138" s="847"/>
      <c r="M138" s="847"/>
      <c r="N138" s="847"/>
      <c r="O138" s="847"/>
      <c r="P138" s="274"/>
    </row>
    <row r="139" spans="2:16" s="67" customFormat="1" ht="15.75" customHeight="1" thickBot="1" x14ac:dyDescent="0.4">
      <c r="B139" s="206"/>
      <c r="C139" s="205"/>
      <c r="D139" s="205"/>
      <c r="E139" s="205"/>
      <c r="F139" s="213">
        <f>SUM(F136:F138)</f>
        <v>0</v>
      </c>
      <c r="G139"/>
      <c r="H139"/>
      <c r="J139" s="847"/>
      <c r="K139" s="847"/>
      <c r="L139" s="847"/>
      <c r="M139" s="847"/>
      <c r="N139" s="847"/>
      <c r="O139" s="847"/>
      <c r="P139" s="274"/>
    </row>
    <row r="140" spans="2:16" s="67" customFormat="1" ht="15.5" x14ac:dyDescent="0.35">
      <c r="B140" s="238" t="s">
        <v>99</v>
      </c>
      <c r="C140" s="672" t="s">
        <v>371</v>
      </c>
      <c r="D140" s="679" t="s">
        <v>2</v>
      </c>
      <c r="E140" s="678" t="s">
        <v>3</v>
      </c>
      <c r="F140" s="671" t="s">
        <v>18</v>
      </c>
      <c r="G140"/>
      <c r="H140"/>
      <c r="J140" s="847"/>
      <c r="K140" s="847"/>
      <c r="L140" s="847"/>
      <c r="M140" s="847"/>
      <c r="N140" s="847"/>
      <c r="O140" s="847"/>
      <c r="P140" s="236"/>
    </row>
    <row r="141" spans="2:16" s="67" customFormat="1" ht="15.5" x14ac:dyDescent="0.35">
      <c r="B141" s="79" t="s">
        <v>34</v>
      </c>
      <c r="C141" s="71">
        <v>0</v>
      </c>
      <c r="D141" s="72"/>
      <c r="E141" s="73">
        <v>0</v>
      </c>
      <c r="F141" s="74">
        <f>C141*E141</f>
        <v>0</v>
      </c>
      <c r="G141"/>
      <c r="H141"/>
      <c r="J141" s="847"/>
      <c r="K141" s="847"/>
      <c r="L141" s="847"/>
      <c r="M141" s="847"/>
      <c r="N141" s="847"/>
      <c r="O141" s="847"/>
      <c r="P141" s="236"/>
    </row>
    <row r="142" spans="2:16" s="67" customFormat="1" ht="15.5" x14ac:dyDescent="0.35">
      <c r="B142" s="201" t="s">
        <v>34</v>
      </c>
      <c r="C142" s="84">
        <v>0</v>
      </c>
      <c r="D142" s="191"/>
      <c r="E142" s="192">
        <v>0</v>
      </c>
      <c r="F142" s="190">
        <f>C142*E142</f>
        <v>0</v>
      </c>
      <c r="G142"/>
      <c r="H142"/>
      <c r="J142" s="847"/>
      <c r="K142" s="847"/>
      <c r="L142" s="847"/>
      <c r="M142" s="847"/>
      <c r="N142" s="847"/>
      <c r="O142" s="847"/>
      <c r="P142" s="153"/>
    </row>
    <row r="143" spans="2:16" s="67" customFormat="1" ht="15.5" x14ac:dyDescent="0.35">
      <c r="B143" s="201" t="s">
        <v>34</v>
      </c>
      <c r="C143" s="84">
        <v>0</v>
      </c>
      <c r="D143" s="191"/>
      <c r="E143" s="192">
        <v>0</v>
      </c>
      <c r="F143" s="190">
        <f>C143*E143</f>
        <v>0</v>
      </c>
      <c r="G143"/>
      <c r="H143"/>
      <c r="J143" s="847"/>
      <c r="K143" s="847"/>
      <c r="L143" s="847"/>
      <c r="M143" s="847"/>
      <c r="N143" s="847"/>
      <c r="O143" s="847"/>
      <c r="P143" s="80"/>
    </row>
    <row r="144" spans="2:16" s="67" customFormat="1" ht="16" thickBot="1" x14ac:dyDescent="0.4">
      <c r="B144" s="207"/>
      <c r="C144" s="208"/>
      <c r="D144" s="208"/>
      <c r="E144" s="208"/>
      <c r="F144" s="212">
        <f>SUM(F141:F143)</f>
        <v>0</v>
      </c>
      <c r="G144"/>
      <c r="H144"/>
      <c r="J144" s="847"/>
      <c r="K144" s="847"/>
      <c r="L144" s="847"/>
      <c r="M144" s="847"/>
      <c r="N144" s="847"/>
      <c r="O144" s="847"/>
      <c r="P144" s="80"/>
    </row>
    <row r="145" spans="2:16" s="67" customFormat="1" ht="18.5" x14ac:dyDescent="0.45">
      <c r="B145" s="151"/>
      <c r="C145" s="151"/>
      <c r="D145" s="151"/>
      <c r="E145" s="69" t="s">
        <v>406</v>
      </c>
      <c r="F145" s="80">
        <f>SUM(F98,F109,F116,F118,F124,F129,F134,F139,F144)</f>
        <v>0</v>
      </c>
      <c r="G145"/>
      <c r="H145"/>
      <c r="J145" s="847"/>
      <c r="K145" s="847"/>
      <c r="L145" s="847"/>
      <c r="M145" s="847"/>
      <c r="N145" s="847"/>
      <c r="O145" s="847"/>
      <c r="P145" s="80"/>
    </row>
    <row r="146" spans="2:16" s="67" customFormat="1" ht="16" thickBot="1" x14ac:dyDescent="0.4">
      <c r="B146"/>
      <c r="C146"/>
      <c r="D146"/>
      <c r="E146"/>
      <c r="F146"/>
      <c r="G146"/>
      <c r="H146"/>
      <c r="J146" s="847"/>
      <c r="K146" s="847"/>
      <c r="L146" s="847"/>
      <c r="M146" s="847"/>
      <c r="N146" s="847"/>
      <c r="O146" s="847"/>
      <c r="P146" s="80"/>
    </row>
    <row r="147" spans="2:16" s="67" customFormat="1" ht="26.5" thickBot="1" x14ac:dyDescent="0.65">
      <c r="B147" s="866" t="s">
        <v>284</v>
      </c>
      <c r="C147" s="867"/>
      <c r="D147" s="105"/>
      <c r="E147"/>
      <c r="F147"/>
      <c r="G147"/>
      <c r="H147"/>
      <c r="J147" s="847"/>
      <c r="K147" s="847"/>
      <c r="L147" s="847"/>
      <c r="M147" s="847"/>
      <c r="N147" s="847"/>
      <c r="O147" s="847"/>
      <c r="P147" s="153"/>
    </row>
    <row r="148" spans="2:16" s="67" customFormat="1" ht="26.5" thickBot="1" x14ac:dyDescent="0.65">
      <c r="B148" s="105"/>
      <c r="C148" s="105"/>
      <c r="D148" s="105"/>
      <c r="E148" s="357"/>
      <c r="F148" s="357"/>
      <c r="G148" s="357"/>
      <c r="H148" s="357"/>
      <c r="I148" s="357"/>
      <c r="J148" s="358"/>
      <c r="K148" s="152"/>
      <c r="L148" s="152"/>
      <c r="M148" s="152"/>
      <c r="N148" s="152"/>
      <c r="O148" s="152"/>
      <c r="P148" s="80"/>
    </row>
    <row r="149" spans="2:16" s="67" customFormat="1" ht="26.5" thickBot="1" x14ac:dyDescent="0.65">
      <c r="B149" s="972" t="str">
        <f>"Crop 7: "&amp;B1</f>
        <v>Crop 7: write name here</v>
      </c>
      <c r="C149" s="973"/>
      <c r="D149" s="105"/>
      <c r="E149" s="847"/>
      <c r="F149" s="847"/>
      <c r="G149" s="847"/>
      <c r="H149" s="847"/>
      <c r="I149" s="847"/>
      <c r="J149" s="153"/>
      <c r="P149" s="80"/>
    </row>
    <row r="150" spans="2:16" s="67" customFormat="1" ht="18.5" x14ac:dyDescent="0.45">
      <c r="B150" s="491" t="s">
        <v>148</v>
      </c>
      <c r="C150" s="23">
        <f>F87+H145</f>
        <v>0</v>
      </c>
      <c r="D150"/>
      <c r="E150" s="847"/>
      <c r="F150" s="847"/>
      <c r="G150" s="847"/>
      <c r="H150" s="847"/>
      <c r="I150" s="847"/>
      <c r="J150" s="80"/>
      <c r="P150" s="80"/>
    </row>
    <row r="151" spans="2:16" s="67" customFormat="1" ht="18.5" x14ac:dyDescent="0.45">
      <c r="B151" s="492" t="s">
        <v>149</v>
      </c>
      <c r="C151" s="6">
        <f>H33</f>
        <v>0</v>
      </c>
      <c r="D151"/>
      <c r="E151" s="847"/>
      <c r="F151" s="847"/>
      <c r="G151" s="847"/>
      <c r="H151" s="847"/>
      <c r="I151" s="847"/>
      <c r="J151" s="80"/>
      <c r="P151" s="80"/>
    </row>
    <row r="152" spans="2:16" s="67" customFormat="1" ht="18.5" x14ac:dyDescent="0.45">
      <c r="B152" s="8" t="s">
        <v>150</v>
      </c>
      <c r="C152" s="16">
        <f>C151-C150</f>
        <v>0</v>
      </c>
      <c r="D152"/>
      <c r="E152" s="847"/>
      <c r="F152" s="847"/>
      <c r="G152" s="847"/>
      <c r="H152" s="847"/>
      <c r="I152" s="847"/>
      <c r="J152" s="80"/>
      <c r="P152" s="153"/>
    </row>
    <row r="153" spans="2:16" s="67" customFormat="1" ht="19" thickBot="1" x14ac:dyDescent="0.5">
      <c r="B153" s="8" t="s">
        <v>31</v>
      </c>
      <c r="C153" s="107">
        <f>IFERROR(C152/C151,0)</f>
        <v>0</v>
      </c>
      <c r="D153"/>
      <c r="E153" s="847"/>
      <c r="F153" s="847"/>
      <c r="G153" s="847"/>
      <c r="H153" s="847"/>
      <c r="I153" s="847"/>
      <c r="J153" s="80"/>
      <c r="P153" s="80"/>
    </row>
    <row r="154" spans="2:16" s="67" customFormat="1" ht="18.5" x14ac:dyDescent="0.45">
      <c r="B154" s="348" t="s">
        <v>151</v>
      </c>
      <c r="C154" s="351">
        <f>IFERROR(C150/H32,0)</f>
        <v>0</v>
      </c>
      <c r="D154"/>
      <c r="E154" s="847"/>
      <c r="F154" s="847"/>
      <c r="G154" s="847"/>
      <c r="H154" s="847"/>
      <c r="I154" s="847"/>
      <c r="J154" s="80"/>
      <c r="P154" s="80"/>
    </row>
    <row r="155" spans="2:16" s="67" customFormat="1" ht="18.5" x14ac:dyDescent="0.45">
      <c r="B155" s="492" t="s">
        <v>128</v>
      </c>
      <c r="C155" s="352" t="str">
        <f>D4</f>
        <v>lbs, cu</v>
      </c>
      <c r="D155"/>
      <c r="E155" s="847"/>
      <c r="F155" s="847"/>
      <c r="G155" s="847"/>
      <c r="H155" s="847"/>
      <c r="I155" s="847"/>
      <c r="J155" s="80"/>
      <c r="P155" s="80"/>
    </row>
    <row r="156" spans="2:16" s="67" customFormat="1" ht="18.5" x14ac:dyDescent="0.45">
      <c r="B156" s="492" t="s">
        <v>306</v>
      </c>
      <c r="C156" s="289">
        <f>IFERROR('Covering Overheads + Profit'!E23,0)</f>
        <v>0</v>
      </c>
      <c r="D156"/>
      <c r="E156" s="847"/>
      <c r="F156" s="847"/>
      <c r="G156" s="847"/>
      <c r="H156" s="847"/>
      <c r="I156" s="847"/>
      <c r="J156" s="80"/>
      <c r="P156" s="80"/>
    </row>
    <row r="157" spans="2:16" s="67" customFormat="1" ht="18.5" x14ac:dyDescent="0.45">
      <c r="B157" s="492" t="s">
        <v>269</v>
      </c>
      <c r="C157" s="697">
        <f>IFERROR(C156/C151,0)</f>
        <v>0</v>
      </c>
      <c r="D157"/>
      <c r="E157" s="847"/>
      <c r="F157" s="847"/>
      <c r="G157" s="847"/>
      <c r="H157" s="847"/>
      <c r="I157" s="847"/>
      <c r="J157" s="80"/>
      <c r="P157" s="153"/>
    </row>
    <row r="158" spans="2:16" s="67" customFormat="1" ht="19" thickBot="1" x14ac:dyDescent="0.5">
      <c r="B158" s="291" t="s">
        <v>143</v>
      </c>
      <c r="C158" s="25">
        <f>IFERROR((C150+C156)/H32,0)</f>
        <v>0</v>
      </c>
      <c r="D158"/>
      <c r="E158" s="847"/>
      <c r="F158" s="847"/>
      <c r="G158" s="847"/>
      <c r="H158" s="847"/>
      <c r="I158" s="847"/>
      <c r="J158" s="80"/>
      <c r="P158" s="80"/>
    </row>
    <row r="159" spans="2:16" s="67" customFormat="1" ht="18.5" x14ac:dyDescent="0.45">
      <c r="B159" s="288" t="s">
        <v>319</v>
      </c>
      <c r="C159" s="770">
        <f>C151-C150-C156</f>
        <v>0</v>
      </c>
      <c r="D159"/>
      <c r="E159" s="847"/>
      <c r="F159" s="847"/>
      <c r="G159" s="847"/>
      <c r="H159" s="847"/>
      <c r="I159" s="847"/>
      <c r="J159" s="80"/>
      <c r="P159" s="80"/>
    </row>
    <row r="160" spans="2:16" s="67" customFormat="1" ht="18.5" x14ac:dyDescent="0.45">
      <c r="B160" s="288" t="s">
        <v>311</v>
      </c>
      <c r="C160" s="289">
        <f>'Covering Overheads + Profit'!F23</f>
        <v>0</v>
      </c>
      <c r="D160"/>
      <c r="E160" s="847"/>
      <c r="F160" s="847"/>
      <c r="G160" s="847"/>
      <c r="H160" s="847"/>
      <c r="I160" s="847"/>
      <c r="J160" s="80"/>
      <c r="P160" s="80"/>
    </row>
    <row r="161" spans="2:16" s="67" customFormat="1" ht="19" thickBot="1" x14ac:dyDescent="0.5">
      <c r="B161" s="109" t="s">
        <v>309</v>
      </c>
      <c r="C161" s="108">
        <f>IFERROR((C150+C156+C160)/H32,0)</f>
        <v>0</v>
      </c>
      <c r="D161"/>
      <c r="E161" s="847"/>
      <c r="F161" s="847"/>
      <c r="G161" s="847"/>
      <c r="H161" s="847"/>
      <c r="I161" s="847"/>
      <c r="J161" s="80"/>
      <c r="P161" s="153"/>
    </row>
    <row r="162" spans="2:16" s="152" customFormat="1" ht="20.25" customHeight="1" x14ac:dyDescent="0.45">
      <c r="B162" s="286" t="s">
        <v>405</v>
      </c>
      <c r="C162" s="287">
        <f>IFERROR(C152/(C36),0)</f>
        <v>0</v>
      </c>
      <c r="D162" s="34"/>
      <c r="E162"/>
      <c r="F162" s="67"/>
      <c r="G162" s="67"/>
      <c r="H162" s="67"/>
      <c r="I162" s="30"/>
      <c r="J162" s="962"/>
      <c r="K162" s="962"/>
      <c r="L162" s="962"/>
      <c r="M162" s="962"/>
      <c r="N162" s="962"/>
      <c r="O162" s="962"/>
    </row>
    <row r="163" spans="2:16" s="67" customFormat="1" ht="26.25" customHeight="1" thickBot="1" x14ac:dyDescent="0.5">
      <c r="B163" s="303" t="s">
        <v>380</v>
      </c>
      <c r="C163" s="349">
        <f>IFERROR(C150/(C41),0)</f>
        <v>0</v>
      </c>
      <c r="D163" s="34"/>
      <c r="E163" s="34"/>
      <c r="F163" s="34"/>
      <c r="G163" s="34"/>
      <c r="H163"/>
      <c r="I163"/>
      <c r="J163" s="848"/>
      <c r="K163" s="848"/>
      <c r="L163" s="848"/>
      <c r="M163" s="848"/>
      <c r="N163" s="848"/>
      <c r="O163" s="848"/>
    </row>
    <row r="164" spans="2:16" s="67" customFormat="1" ht="26.25" customHeight="1" x14ac:dyDescent="0.45">
      <c r="B164" s="346"/>
      <c r="C164" s="347"/>
      <c r="D164" s="34"/>
      <c r="E164" s="34"/>
      <c r="F164" s="34"/>
      <c r="G164" s="34"/>
      <c r="H164"/>
      <c r="I164"/>
      <c r="J164" s="848"/>
      <c r="K164" s="848"/>
      <c r="L164" s="848"/>
      <c r="M164" s="848"/>
      <c r="N164" s="848"/>
      <c r="O164" s="848"/>
    </row>
    <row r="165" spans="2:16" s="67" customFormat="1" ht="26.25" customHeight="1" x14ac:dyDescent="0.35">
      <c r="B165"/>
      <c r="C165"/>
      <c r="D165"/>
      <c r="E165"/>
      <c r="F165"/>
      <c r="G165"/>
      <c r="H165"/>
      <c r="I165"/>
      <c r="J165" s="34"/>
      <c r="K165" s="34"/>
      <c r="L165" s="34"/>
      <c r="M165" s="34"/>
      <c r="N165" s="34"/>
      <c r="O165" s="34"/>
    </row>
    <row r="166" spans="2:16" s="67" customFormat="1" ht="26.25" customHeight="1" x14ac:dyDescent="0.35">
      <c r="B166"/>
      <c r="C166"/>
      <c r="D166"/>
      <c r="E166"/>
      <c r="F166"/>
      <c r="G166"/>
      <c r="H166"/>
      <c r="I166"/>
      <c r="J166"/>
      <c r="K166"/>
      <c r="L166"/>
      <c r="M166"/>
      <c r="N166"/>
      <c r="O166"/>
    </row>
    <row r="167" spans="2:16" s="67" customFormat="1" ht="26.25" customHeight="1" x14ac:dyDescent="0.35">
      <c r="B167"/>
      <c r="C167"/>
      <c r="D167"/>
      <c r="E167" s="666"/>
      <c r="F167" s="666"/>
      <c r="G167" s="666"/>
      <c r="H167" s="666"/>
      <c r="I167" s="666"/>
      <c r="J167" s="80"/>
    </row>
    <row r="168" spans="2:16" s="67" customFormat="1" ht="26.25" customHeight="1" x14ac:dyDescent="0.35">
      <c r="B168"/>
      <c r="C168"/>
      <c r="D168"/>
      <c r="E168" s="666"/>
      <c r="F168" s="666"/>
      <c r="G168" s="666"/>
      <c r="H168" s="666"/>
      <c r="I168" s="666"/>
      <c r="J168" s="80"/>
    </row>
    <row r="169" spans="2:16" s="67" customFormat="1" ht="26.25" customHeight="1" x14ac:dyDescent="0.35">
      <c r="B169"/>
      <c r="C169"/>
      <c r="D169"/>
      <c r="E169" s="666"/>
      <c r="F169" s="666"/>
      <c r="G169" s="666"/>
      <c r="H169" s="666"/>
      <c r="I169" s="666"/>
      <c r="J169" s="80"/>
    </row>
    <row r="170" spans="2:16" s="67" customFormat="1" ht="26.25" customHeight="1" x14ac:dyDescent="0.35">
      <c r="B170"/>
      <c r="C170"/>
      <c r="D170"/>
      <c r="E170" s="666"/>
      <c r="F170" s="666"/>
      <c r="G170" s="666"/>
      <c r="H170" s="666"/>
      <c r="I170" s="666"/>
      <c r="J170" s="80"/>
    </row>
    <row r="171" spans="2:16" s="67" customFormat="1" ht="26.25" customHeight="1" x14ac:dyDescent="0.35">
      <c r="B171"/>
      <c r="C171"/>
      <c r="D171"/>
      <c r="E171" s="666"/>
      <c r="F171" s="666"/>
      <c r="G171" s="666"/>
      <c r="H171" s="666"/>
      <c r="I171" s="666"/>
      <c r="J171" s="80"/>
    </row>
    <row r="172" spans="2:16" s="67" customFormat="1" ht="26.25" customHeight="1" x14ac:dyDescent="0.45">
      <c r="B172"/>
      <c r="C172"/>
      <c r="D172"/>
      <c r="E172" s="666"/>
      <c r="F172" s="666"/>
      <c r="G172" s="666"/>
      <c r="H172" s="666"/>
      <c r="I172" s="666"/>
      <c r="J172" s="664"/>
      <c r="K172" s="664"/>
      <c r="L172" s="664"/>
      <c r="M172" s="664"/>
    </row>
    <row r="173" spans="2:16" s="67" customFormat="1" ht="26.25" customHeight="1" x14ac:dyDescent="0.45">
      <c r="B173"/>
      <c r="C173"/>
      <c r="D173"/>
      <c r="E173" s="768"/>
      <c r="F173" s="768"/>
      <c r="G173" s="768"/>
      <c r="H173" s="768"/>
      <c r="I173" s="768"/>
      <c r="J173" s="769"/>
      <c r="K173" s="769"/>
      <c r="L173" s="769"/>
      <c r="M173" s="769"/>
    </row>
    <row r="174" spans="2:16" s="67" customFormat="1" ht="26.25" customHeight="1" x14ac:dyDescent="0.45">
      <c r="B174"/>
      <c r="C174"/>
      <c r="D174"/>
      <c r="E174" s="768"/>
      <c r="F174" s="768"/>
      <c r="G174" s="768"/>
      <c r="H174" s="768"/>
      <c r="I174" s="768"/>
      <c r="J174" s="769"/>
      <c r="K174" s="769"/>
      <c r="L174" s="769"/>
      <c r="M174" s="769"/>
    </row>
    <row r="175" spans="2:16" s="67" customFormat="1" ht="26.25" customHeight="1" x14ac:dyDescent="0.45">
      <c r="B175"/>
      <c r="C175"/>
      <c r="D175"/>
      <c r="E175" s="768"/>
      <c r="F175" s="768"/>
      <c r="G175" s="768"/>
      <c r="H175" s="768"/>
      <c r="I175" s="768"/>
      <c r="J175" s="769"/>
      <c r="K175" s="769"/>
      <c r="L175" s="769"/>
      <c r="M175" s="769"/>
    </row>
    <row r="176" spans="2:16" s="67" customFormat="1" ht="26.25" customHeight="1" x14ac:dyDescent="0.45">
      <c r="B176"/>
      <c r="C176"/>
      <c r="D176" s="34"/>
      <c r="E176"/>
      <c r="I176" s="30"/>
      <c r="J176" s="664"/>
      <c r="K176" s="664"/>
      <c r="L176" s="664"/>
      <c r="M176" s="664"/>
      <c r="N176" s="664"/>
      <c r="O176" s="664"/>
      <c r="P176" s="143"/>
    </row>
    <row r="177" spans="2:17" s="67" customFormat="1" ht="26.25" customHeight="1" x14ac:dyDescent="0.45">
      <c r="B177"/>
      <c r="C177"/>
      <c r="D177" s="34"/>
      <c r="E177" s="34"/>
      <c r="F177" s="34"/>
      <c r="G177" s="34"/>
      <c r="H177"/>
      <c r="I177"/>
      <c r="J177" s="664"/>
      <c r="K177" s="664"/>
      <c r="L177" s="664"/>
      <c r="M177" s="664"/>
      <c r="N177" s="664"/>
      <c r="O177" s="664"/>
      <c r="P177" s="143"/>
    </row>
    <row r="178" spans="2:17" s="67" customFormat="1" ht="18.5" x14ac:dyDescent="0.45">
      <c r="B178" s="346"/>
      <c r="C178" s="347"/>
      <c r="D178" s="34"/>
      <c r="E178" s="34"/>
      <c r="F178" s="34"/>
      <c r="G178" s="34"/>
      <c r="H178"/>
      <c r="I178"/>
      <c r="J178" s="34"/>
      <c r="K178" s="34"/>
      <c r="L178" s="34"/>
      <c r="M178" s="34"/>
      <c r="N178" s="664"/>
      <c r="O178" s="664"/>
      <c r="P178" s="143"/>
    </row>
    <row r="179" spans="2:17" ht="15" customHeight="1" x14ac:dyDescent="0.35">
      <c r="N179" s="34"/>
      <c r="O179" s="34"/>
      <c r="P179" s="34"/>
      <c r="Q179" s="34"/>
    </row>
    <row r="184" spans="2:17" ht="22.5" customHeight="1" x14ac:dyDescent="0.35"/>
    <row r="191" spans="2:17" s="34" customFormat="1" x14ac:dyDescent="0.35">
      <c r="B191"/>
      <c r="C191"/>
      <c r="D191"/>
      <c r="E191"/>
      <c r="F191"/>
      <c r="G191"/>
      <c r="H191"/>
      <c r="I191"/>
      <c r="J191"/>
      <c r="K191"/>
      <c r="L191"/>
      <c r="M191"/>
      <c r="N191"/>
      <c r="O191"/>
      <c r="P191"/>
      <c r="Q191"/>
    </row>
    <row r="192" spans="2:17" s="34" customFormat="1" x14ac:dyDescent="0.35">
      <c r="B192"/>
      <c r="C192"/>
      <c r="D192"/>
      <c r="E192"/>
      <c r="F192"/>
      <c r="G192"/>
      <c r="H192"/>
      <c r="I192"/>
      <c r="J192"/>
      <c r="K192"/>
      <c r="L192"/>
      <c r="M192"/>
      <c r="N192"/>
      <c r="O192"/>
      <c r="P192"/>
      <c r="Q192"/>
    </row>
  </sheetData>
  <sheetProtection sheet="1" objects="1" scenarios="1" selectLockedCells="1"/>
  <mergeCells count="33">
    <mergeCell ref="B45:D45"/>
    <mergeCell ref="E33:G33"/>
    <mergeCell ref="B34:D34"/>
    <mergeCell ref="B35:D35"/>
    <mergeCell ref="F38:H38"/>
    <mergeCell ref="F39:H39"/>
    <mergeCell ref="B1:C1"/>
    <mergeCell ref="D1:I1"/>
    <mergeCell ref="B3:D3"/>
    <mergeCell ref="B4:C4"/>
    <mergeCell ref="F4:H4"/>
    <mergeCell ref="F48:F49"/>
    <mergeCell ref="B61:B62"/>
    <mergeCell ref="C61:D61"/>
    <mergeCell ref="E61:E62"/>
    <mergeCell ref="F61:F62"/>
    <mergeCell ref="B48:B49"/>
    <mergeCell ref="C48:D48"/>
    <mergeCell ref="E48:E49"/>
    <mergeCell ref="B72:B73"/>
    <mergeCell ref="C72:D72"/>
    <mergeCell ref="E72:E73"/>
    <mergeCell ref="F72:F73"/>
    <mergeCell ref="B74:C74"/>
    <mergeCell ref="C88:E88"/>
    <mergeCell ref="B94:D94"/>
    <mergeCell ref="J162:O162"/>
    <mergeCell ref="K110:O110"/>
    <mergeCell ref="J115:O115"/>
    <mergeCell ref="J121:O121"/>
    <mergeCell ref="J126:O126"/>
    <mergeCell ref="B149:C149"/>
    <mergeCell ref="B147:C147"/>
  </mergeCells>
  <pageMargins left="0.25" right="0.25" top="0.75" bottom="0.75" header="0.3" footer="0.3"/>
  <pageSetup scale="40"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981BA"/>
    <pageSetUpPr fitToPage="1"/>
  </sheetPr>
  <dimension ref="A1:Q192"/>
  <sheetViews>
    <sheetView zoomScale="90" zoomScaleNormal="90" workbookViewId="0">
      <pane ySplit="1" topLeftCell="A2" activePane="bottomLeft" state="frozen"/>
      <selection activeCell="H27" sqref="H27"/>
      <selection pane="bottomLeft" activeCell="B1" sqref="B1:C1"/>
    </sheetView>
  </sheetViews>
  <sheetFormatPr defaultColWidth="8.81640625" defaultRowHeight="14.5" x14ac:dyDescent="0.35"/>
  <cols>
    <col min="1" max="1" width="5.1796875" customWidth="1"/>
    <col min="2" max="2" width="51.7265625" customWidth="1"/>
    <col min="3" max="3" width="16.1796875" customWidth="1"/>
    <col min="4" max="5" width="13.81640625" customWidth="1"/>
    <col min="6" max="6" width="11.453125" customWidth="1"/>
    <col min="7" max="7" width="12.81640625" customWidth="1"/>
    <col min="8" max="8" width="15.26953125" customWidth="1"/>
    <col min="9" max="9" width="10.7265625" customWidth="1"/>
    <col min="10" max="10" width="28" customWidth="1"/>
    <col min="11" max="11" width="11" customWidth="1"/>
    <col min="12" max="12" width="12" customWidth="1"/>
    <col min="14" max="14" width="12.453125" customWidth="1"/>
    <col min="15" max="15" width="14.1796875" customWidth="1"/>
    <col min="16" max="16" width="20.26953125" customWidth="1"/>
    <col min="17" max="17" width="15.81640625" customWidth="1"/>
  </cols>
  <sheetData>
    <row r="1" spans="1:11" ht="29" thickBot="1" x14ac:dyDescent="0.7">
      <c r="A1" s="707" t="s">
        <v>293</v>
      </c>
      <c r="B1" s="952" t="s">
        <v>34</v>
      </c>
      <c r="C1" s="953"/>
      <c r="D1" s="954" t="s">
        <v>118</v>
      </c>
      <c r="E1" s="954"/>
      <c r="F1" s="954"/>
      <c r="G1" s="954"/>
      <c r="H1" s="954"/>
      <c r="I1" s="955"/>
    </row>
    <row r="2" spans="1:11" s="55" customFormat="1" ht="12.75" customHeight="1" thickBot="1" x14ac:dyDescent="0.7">
      <c r="B2" s="221"/>
      <c r="C2" s="221"/>
      <c r="D2" s="222"/>
      <c r="E2" s="223"/>
      <c r="F2" s="223"/>
      <c r="G2" s="223"/>
      <c r="H2" s="223"/>
      <c r="I2" s="223"/>
      <c r="J2" s="218"/>
      <c r="K2" s="224"/>
    </row>
    <row r="3" spans="1:11" ht="29" thickBot="1" x14ac:dyDescent="0.7">
      <c r="B3" s="956" t="s">
        <v>285</v>
      </c>
      <c r="C3" s="957"/>
      <c r="D3" s="958"/>
      <c r="J3" s="66"/>
    </row>
    <row r="4" spans="1:11" ht="19.5" customHeight="1" thickBot="1" x14ac:dyDescent="0.4">
      <c r="B4" s="959" t="s">
        <v>123</v>
      </c>
      <c r="C4" s="960"/>
      <c r="D4" s="561" t="s">
        <v>407</v>
      </c>
      <c r="E4" s="844"/>
      <c r="F4" s="949"/>
      <c r="G4" s="949"/>
      <c r="H4" s="949"/>
      <c r="I4" s="844"/>
    </row>
    <row r="5" spans="1:11" s="55" customFormat="1" ht="19" thickBot="1" x14ac:dyDescent="0.4">
      <c r="B5" s="130"/>
      <c r="C5" s="130"/>
      <c r="D5" s="131"/>
      <c r="E5" s="129"/>
      <c r="F5" s="129"/>
      <c r="G5" s="129"/>
      <c r="H5" s="129"/>
      <c r="I5" s="129"/>
    </row>
    <row r="6" spans="1:11" s="244" customFormat="1" ht="33" customHeight="1" x14ac:dyDescent="0.35">
      <c r="B6" s="245" t="s">
        <v>105</v>
      </c>
      <c r="C6" s="242" t="s">
        <v>69</v>
      </c>
      <c r="D6" s="242" t="s">
        <v>70</v>
      </c>
      <c r="E6" s="242" t="s">
        <v>71</v>
      </c>
      <c r="F6" s="242" t="s">
        <v>72</v>
      </c>
      <c r="G6" s="242" t="s">
        <v>121</v>
      </c>
      <c r="H6" s="243" t="s">
        <v>122</v>
      </c>
    </row>
    <row r="7" spans="1:11" s="62" customFormat="1" ht="15.5" x14ac:dyDescent="0.35">
      <c r="B7" s="341" t="s">
        <v>34</v>
      </c>
      <c r="C7" s="252">
        <v>0</v>
      </c>
      <c r="D7" s="252">
        <v>0</v>
      </c>
      <c r="E7" s="253">
        <f>C7*D7</f>
        <v>0</v>
      </c>
      <c r="F7" s="73">
        <v>0</v>
      </c>
      <c r="G7" s="254">
        <f>E7*F7</f>
        <v>0</v>
      </c>
      <c r="H7" s="116">
        <f>IFERROR(G7/H33,0)</f>
        <v>0</v>
      </c>
    </row>
    <row r="8" spans="1:11" s="62" customFormat="1" ht="15.5" x14ac:dyDescent="0.35">
      <c r="B8" s="79" t="s">
        <v>34</v>
      </c>
      <c r="C8" s="252">
        <v>0</v>
      </c>
      <c r="D8" s="252">
        <v>0</v>
      </c>
      <c r="E8" s="253">
        <f>C8*D8</f>
        <v>0</v>
      </c>
      <c r="F8" s="73">
        <v>0</v>
      </c>
      <c r="G8" s="254">
        <f>E8*F8</f>
        <v>0</v>
      </c>
      <c r="H8" s="116">
        <f>IFERROR(G8/H33,0)</f>
        <v>0</v>
      </c>
    </row>
    <row r="9" spans="1:11" s="62" customFormat="1" ht="15.5" x14ac:dyDescent="0.35">
      <c r="B9" s="79" t="s">
        <v>34</v>
      </c>
      <c r="C9" s="252">
        <v>0</v>
      </c>
      <c r="D9" s="252">
        <v>0</v>
      </c>
      <c r="E9" s="253">
        <f>C9*D9</f>
        <v>0</v>
      </c>
      <c r="F9" s="73">
        <v>0</v>
      </c>
      <c r="G9" s="254">
        <f>E9*F9</f>
        <v>0</v>
      </c>
      <c r="H9" s="116">
        <f>IFERROR(G9/H33,0)</f>
        <v>0</v>
      </c>
    </row>
    <row r="10" spans="1:11" s="62" customFormat="1" ht="15.5" x14ac:dyDescent="0.35">
      <c r="B10" s="79" t="s">
        <v>34</v>
      </c>
      <c r="C10" s="252">
        <v>0</v>
      </c>
      <c r="D10" s="252">
        <v>0</v>
      </c>
      <c r="E10" s="253">
        <f>C10*D10</f>
        <v>0</v>
      </c>
      <c r="F10" s="73">
        <v>0</v>
      </c>
      <c r="G10" s="254">
        <f>E10*F10</f>
        <v>0</v>
      </c>
      <c r="H10" s="116">
        <f>IFERROR(G10/H33,0)</f>
        <v>0</v>
      </c>
    </row>
    <row r="11" spans="1:11" s="62" customFormat="1" ht="16" thickBot="1" x14ac:dyDescent="0.4">
      <c r="B11" s="79" t="s">
        <v>34</v>
      </c>
      <c r="C11" s="252">
        <v>0</v>
      </c>
      <c r="D11" s="252">
        <v>0</v>
      </c>
      <c r="E11" s="253">
        <f>C11*D11</f>
        <v>0</v>
      </c>
      <c r="F11" s="73">
        <v>0</v>
      </c>
      <c r="G11" s="254">
        <f>E11*F11</f>
        <v>0</v>
      </c>
      <c r="H11" s="116">
        <f>IFERROR(G11/H33,0)</f>
        <v>0</v>
      </c>
    </row>
    <row r="12" spans="1:11" s="62" customFormat="1" ht="19" thickBot="1" x14ac:dyDescent="0.5">
      <c r="B12" s="136" t="s">
        <v>13</v>
      </c>
      <c r="C12" s="137"/>
      <c r="D12" s="138"/>
      <c r="E12" s="139">
        <f>SUM(E7:E11)</f>
        <v>0</v>
      </c>
      <c r="F12" s="140"/>
      <c r="G12" s="141">
        <f>SUM(G7:G11)</f>
        <v>0</v>
      </c>
      <c r="H12" s="142">
        <f>IFERROR(G12/H33,0)</f>
        <v>0</v>
      </c>
    </row>
    <row r="13" spans="1:11" s="250" customFormat="1" ht="32.25" customHeight="1" x14ac:dyDescent="0.35">
      <c r="B13" s="251" t="s">
        <v>106</v>
      </c>
      <c r="C13" s="246" t="s">
        <v>69</v>
      </c>
      <c r="D13" s="246" t="s">
        <v>70</v>
      </c>
      <c r="E13" s="247" t="s">
        <v>71</v>
      </c>
      <c r="F13" s="248" t="s">
        <v>72</v>
      </c>
      <c r="G13" s="248" t="s">
        <v>121</v>
      </c>
      <c r="H13" s="249" t="s">
        <v>122</v>
      </c>
    </row>
    <row r="14" spans="1:11" s="62" customFormat="1" ht="15.5" x14ac:dyDescent="0.35">
      <c r="B14" s="341" t="s">
        <v>34</v>
      </c>
      <c r="C14" s="255">
        <v>0</v>
      </c>
      <c r="D14" s="255">
        <v>0</v>
      </c>
      <c r="E14" s="253">
        <f>C14*D14</f>
        <v>0</v>
      </c>
      <c r="F14" s="192">
        <v>0</v>
      </c>
      <c r="G14" s="254">
        <f>E14*F14</f>
        <v>0</v>
      </c>
      <c r="H14" s="116">
        <f>IFERROR(G14/H33,0)</f>
        <v>0</v>
      </c>
    </row>
    <row r="15" spans="1:11" s="62" customFormat="1" ht="15.5" x14ac:dyDescent="0.35">
      <c r="B15" s="79" t="s">
        <v>34</v>
      </c>
      <c r="C15" s="255">
        <v>0</v>
      </c>
      <c r="D15" s="255">
        <v>0</v>
      </c>
      <c r="E15" s="253">
        <f>C15*D15</f>
        <v>0</v>
      </c>
      <c r="F15" s="192">
        <v>0</v>
      </c>
      <c r="G15" s="254">
        <f>E15*F15</f>
        <v>0</v>
      </c>
      <c r="H15" s="116">
        <f>IFERROR(G15/H33,0)</f>
        <v>0</v>
      </c>
    </row>
    <row r="16" spans="1:11" s="62" customFormat="1" ht="15.5" x14ac:dyDescent="0.35">
      <c r="B16" s="79" t="s">
        <v>34</v>
      </c>
      <c r="C16" s="252">
        <v>0</v>
      </c>
      <c r="D16" s="252">
        <v>0</v>
      </c>
      <c r="E16" s="253">
        <f>C16*D16</f>
        <v>0</v>
      </c>
      <c r="F16" s="73">
        <v>0</v>
      </c>
      <c r="G16" s="254">
        <f>E16*F16</f>
        <v>0</v>
      </c>
      <c r="H16" s="116">
        <f>IFERROR(G16/H33,0)</f>
        <v>0</v>
      </c>
    </row>
    <row r="17" spans="2:9" s="62" customFormat="1" ht="15.5" x14ac:dyDescent="0.35">
      <c r="B17" s="201" t="s">
        <v>34</v>
      </c>
      <c r="C17" s="255">
        <v>0</v>
      </c>
      <c r="D17" s="255">
        <v>0</v>
      </c>
      <c r="E17" s="256">
        <f>C17*D17</f>
        <v>0</v>
      </c>
      <c r="F17" s="192">
        <v>0</v>
      </c>
      <c r="G17" s="257">
        <f>E17*F17</f>
        <v>0</v>
      </c>
      <c r="H17" s="117">
        <f>IFERROR(G17/H33,0)</f>
        <v>0</v>
      </c>
    </row>
    <row r="18" spans="2:9" s="62" customFormat="1" ht="16" thickBot="1" x14ac:dyDescent="0.4">
      <c r="B18" s="201" t="s">
        <v>34</v>
      </c>
      <c r="C18" s="255">
        <v>0</v>
      </c>
      <c r="D18" s="255">
        <v>0</v>
      </c>
      <c r="E18" s="256">
        <f>C18*D18</f>
        <v>0</v>
      </c>
      <c r="F18" s="192">
        <v>0</v>
      </c>
      <c r="G18" s="257">
        <f>E18*F18</f>
        <v>0</v>
      </c>
      <c r="H18" s="117">
        <f>IFERROR(G18/H33,0)</f>
        <v>0</v>
      </c>
    </row>
    <row r="19" spans="2:9" s="62" customFormat="1" ht="19" thickBot="1" x14ac:dyDescent="0.5">
      <c r="B19" s="136" t="s">
        <v>13</v>
      </c>
      <c r="C19" s="137"/>
      <c r="D19" s="138"/>
      <c r="E19" s="139">
        <f>SUM(E14:E18)</f>
        <v>0</v>
      </c>
      <c r="F19" s="140"/>
      <c r="G19" s="141">
        <f>SUM(G14:G18)</f>
        <v>0</v>
      </c>
      <c r="H19" s="142">
        <f>IFERROR(G19/H33,0)</f>
        <v>0</v>
      </c>
    </row>
    <row r="20" spans="2:9" s="250" customFormat="1" ht="33" customHeight="1" x14ac:dyDescent="0.35">
      <c r="B20" s="251" t="s">
        <v>107</v>
      </c>
      <c r="C20" s="246" t="s">
        <v>69</v>
      </c>
      <c r="D20" s="246" t="s">
        <v>70</v>
      </c>
      <c r="E20" s="247" t="s">
        <v>71</v>
      </c>
      <c r="F20" s="248" t="s">
        <v>72</v>
      </c>
      <c r="G20" s="248" t="s">
        <v>121</v>
      </c>
      <c r="H20" s="249" t="s">
        <v>122</v>
      </c>
    </row>
    <row r="21" spans="2:9" s="62" customFormat="1" ht="15.5" x14ac:dyDescent="0.35">
      <c r="B21" s="79" t="s">
        <v>34</v>
      </c>
      <c r="C21" s="252">
        <v>0</v>
      </c>
      <c r="D21" s="252">
        <v>0</v>
      </c>
      <c r="E21" s="253">
        <f>C21*D21</f>
        <v>0</v>
      </c>
      <c r="F21" s="73">
        <v>0</v>
      </c>
      <c r="G21" s="254">
        <f>E21*F21</f>
        <v>0</v>
      </c>
      <c r="H21" s="116">
        <f>IFERROR(G21/H33,0)</f>
        <v>0</v>
      </c>
    </row>
    <row r="22" spans="2:9" s="62" customFormat="1" ht="16" thickBot="1" x14ac:dyDescent="0.4">
      <c r="B22" s="201" t="s">
        <v>34</v>
      </c>
      <c r="C22" s="255">
        <v>0</v>
      </c>
      <c r="D22" s="255">
        <v>0</v>
      </c>
      <c r="E22" s="256">
        <f>C22*D22</f>
        <v>0</v>
      </c>
      <c r="F22" s="192">
        <v>0</v>
      </c>
      <c r="G22" s="257">
        <f>E22*F22</f>
        <v>0</v>
      </c>
      <c r="H22" s="117">
        <f>IFERROR(G22/H33,0)</f>
        <v>0</v>
      </c>
    </row>
    <row r="23" spans="2:9" s="62" customFormat="1" ht="19" thickBot="1" x14ac:dyDescent="0.5">
      <c r="B23" s="136" t="s">
        <v>13</v>
      </c>
      <c r="C23" s="137"/>
      <c r="D23" s="138"/>
      <c r="E23" s="139">
        <f>SUM(E21:E22)</f>
        <v>0</v>
      </c>
      <c r="F23" s="140"/>
      <c r="G23" s="141">
        <f>SUM(G21:G22)</f>
        <v>0</v>
      </c>
      <c r="H23" s="142">
        <f>IFERROR(G23/H33,0)</f>
        <v>0</v>
      </c>
    </row>
    <row r="24" spans="2:9" s="62" customFormat="1" ht="32.25" customHeight="1" x14ac:dyDescent="0.35">
      <c r="B24" s="251" t="s">
        <v>43</v>
      </c>
      <c r="C24" s="246" t="s">
        <v>69</v>
      </c>
      <c r="D24" s="246" t="s">
        <v>70</v>
      </c>
      <c r="E24" s="247" t="s">
        <v>71</v>
      </c>
      <c r="F24" s="248" t="s">
        <v>72</v>
      </c>
      <c r="G24" s="248" t="s">
        <v>121</v>
      </c>
      <c r="H24" s="249" t="s">
        <v>122</v>
      </c>
    </row>
    <row r="25" spans="2:9" s="62" customFormat="1" ht="15.5" x14ac:dyDescent="0.35">
      <c r="B25" s="341" t="s">
        <v>34</v>
      </c>
      <c r="C25" s="252">
        <v>0</v>
      </c>
      <c r="D25" s="252">
        <v>0</v>
      </c>
      <c r="E25" s="253">
        <f>C25*D25</f>
        <v>0</v>
      </c>
      <c r="F25" s="73">
        <v>0</v>
      </c>
      <c r="G25" s="254">
        <f>E25*F25</f>
        <v>0</v>
      </c>
      <c r="H25" s="116">
        <f>IFERROR(G25/H33,0)</f>
        <v>0</v>
      </c>
    </row>
    <row r="26" spans="2:9" s="62" customFormat="1" ht="16" thickBot="1" x14ac:dyDescent="0.4">
      <c r="B26" s="201" t="s">
        <v>34</v>
      </c>
      <c r="C26" s="255">
        <v>0</v>
      </c>
      <c r="D26" s="255">
        <v>0</v>
      </c>
      <c r="E26" s="256">
        <f>C26*D26</f>
        <v>0</v>
      </c>
      <c r="F26" s="192">
        <v>0</v>
      </c>
      <c r="G26" s="257">
        <f>E26*F26</f>
        <v>0</v>
      </c>
      <c r="H26" s="117">
        <f>IFERROR(G26/H33,0)</f>
        <v>0</v>
      </c>
    </row>
    <row r="27" spans="2:9" s="62" customFormat="1" ht="19" thickBot="1" x14ac:dyDescent="0.5">
      <c r="B27" s="136" t="s">
        <v>13</v>
      </c>
      <c r="C27" s="137"/>
      <c r="D27" s="138"/>
      <c r="E27" s="139">
        <f>SUM(E25:E26)</f>
        <v>0</v>
      </c>
      <c r="F27" s="140"/>
      <c r="G27" s="141">
        <f>SUM(G25:G26)</f>
        <v>0</v>
      </c>
      <c r="H27" s="142">
        <f>IFERROR(G27/H33,0)</f>
        <v>0</v>
      </c>
    </row>
    <row r="28" spans="2:9" s="250" customFormat="1" ht="30" customHeight="1" x14ac:dyDescent="0.35">
      <c r="B28" s="251" t="s">
        <v>108</v>
      </c>
      <c r="C28" s="246" t="s">
        <v>69</v>
      </c>
      <c r="D28" s="246" t="s">
        <v>70</v>
      </c>
      <c r="E28" s="247" t="s">
        <v>71</v>
      </c>
      <c r="F28" s="248" t="s">
        <v>72</v>
      </c>
      <c r="G28" s="248" t="s">
        <v>121</v>
      </c>
      <c r="H28" s="249" t="s">
        <v>122</v>
      </c>
    </row>
    <row r="29" spans="2:9" s="62" customFormat="1" ht="15.5" x14ac:dyDescent="0.35">
      <c r="B29" s="79" t="s">
        <v>34</v>
      </c>
      <c r="C29" s="252">
        <v>0</v>
      </c>
      <c r="D29" s="252">
        <v>0</v>
      </c>
      <c r="E29" s="253">
        <f>C29*D29</f>
        <v>0</v>
      </c>
      <c r="F29" s="73">
        <v>0</v>
      </c>
      <c r="G29" s="254">
        <f>E29*F29</f>
        <v>0</v>
      </c>
      <c r="H29" s="116">
        <f>IFERROR(G29/H33,0)</f>
        <v>0</v>
      </c>
    </row>
    <row r="30" spans="2:9" s="62" customFormat="1" ht="16" thickBot="1" x14ac:dyDescent="0.4">
      <c r="B30" s="201" t="s">
        <v>34</v>
      </c>
      <c r="C30" s="255">
        <v>0</v>
      </c>
      <c r="D30" s="255">
        <v>0</v>
      </c>
      <c r="E30" s="256">
        <f>C30*D30</f>
        <v>0</v>
      </c>
      <c r="F30" s="192">
        <v>0</v>
      </c>
      <c r="G30" s="257">
        <f>E30*F30</f>
        <v>0</v>
      </c>
      <c r="H30" s="117">
        <f>IFERROR(G30/H33,0)</f>
        <v>0</v>
      </c>
    </row>
    <row r="31" spans="2:9" s="62" customFormat="1" ht="19" thickBot="1" x14ac:dyDescent="0.5">
      <c r="B31" s="136" t="s">
        <v>13</v>
      </c>
      <c r="C31" s="137"/>
      <c r="D31" s="138"/>
      <c r="E31" s="139">
        <f>SUM(E29:E30)</f>
        <v>0</v>
      </c>
      <c r="F31" s="138"/>
      <c r="G31" s="141">
        <f>SUM(G29:G30)</f>
        <v>0</v>
      </c>
      <c r="H31" s="142">
        <f>IFERROR(G31/H33,0)</f>
        <v>0</v>
      </c>
    </row>
    <row r="32" spans="2:9" s="225" customFormat="1" ht="25.5" customHeight="1" x14ac:dyDescent="0.35">
      <c r="G32" s="846" t="s">
        <v>114</v>
      </c>
      <c r="H32" s="258">
        <f>SUM(E12,E19,E23,E27,E31)</f>
        <v>0</v>
      </c>
      <c r="I32" s="237" t="str">
        <f>D4</f>
        <v>lbs, cu</v>
      </c>
    </row>
    <row r="33" spans="2:15" s="225" customFormat="1" ht="20.25" customHeight="1" thickBot="1" x14ac:dyDescent="0.4">
      <c r="B33" s="259"/>
      <c r="C33" s="259"/>
      <c r="D33" s="259"/>
      <c r="E33" s="944" t="s">
        <v>109</v>
      </c>
      <c r="F33" s="944"/>
      <c r="G33" s="944"/>
      <c r="H33" s="260">
        <f>SUM(G12,G19,G23,G27,G31)</f>
        <v>0</v>
      </c>
      <c r="I33" s="237"/>
    </row>
    <row r="34" spans="2:15" s="225" customFormat="1" ht="24" thickBot="1" x14ac:dyDescent="0.6">
      <c r="B34" s="945" t="s">
        <v>282</v>
      </c>
      <c r="C34" s="946"/>
      <c r="D34" s="947"/>
      <c r="J34" s="237"/>
    </row>
    <row r="35" spans="2:15" s="62" customFormat="1" ht="19" thickBot="1" x14ac:dyDescent="0.5">
      <c r="B35" s="904" t="s">
        <v>33</v>
      </c>
      <c r="C35" s="905"/>
      <c r="D35" s="906"/>
      <c r="E35"/>
      <c r="F35"/>
      <c r="G35"/>
      <c r="H35"/>
      <c r="I35"/>
      <c r="J35" s="124"/>
      <c r="K35" s="124"/>
      <c r="L35" s="124"/>
      <c r="M35" s="124"/>
      <c r="N35" s="124"/>
      <c r="O35" s="124"/>
    </row>
    <row r="36" spans="2:15" s="62" customFormat="1" ht="18.5" x14ac:dyDescent="0.45">
      <c r="B36" s="811" t="s">
        <v>364</v>
      </c>
      <c r="C36" s="45">
        <v>0</v>
      </c>
      <c r="D36" s="46" t="s">
        <v>365</v>
      </c>
      <c r="E36"/>
      <c r="F36" s="220"/>
      <c r="G36" s="220"/>
      <c r="H36" s="60"/>
      <c r="I36"/>
    </row>
    <row r="37" spans="2:15" s="62" customFormat="1" ht="18.5" x14ac:dyDescent="0.45">
      <c r="B37" s="811" t="s">
        <v>351</v>
      </c>
      <c r="C37" s="14">
        <v>0</v>
      </c>
      <c r="D37" s="812" t="str">
        <f>'Project Your Income'!$D$6</f>
        <v>lbs, cu, ea</v>
      </c>
      <c r="E37"/>
      <c r="F37" s="220"/>
      <c r="G37" s="220"/>
      <c r="H37" s="60"/>
      <c r="I37"/>
      <c r="K37" s="63"/>
    </row>
    <row r="38" spans="2:15" s="62" customFormat="1" ht="18.5" x14ac:dyDescent="0.45">
      <c r="B38" s="811" t="s">
        <v>352</v>
      </c>
      <c r="C38" s="815">
        <f>C36*C37</f>
        <v>0</v>
      </c>
      <c r="D38" s="813" t="str">
        <f>$D$37</f>
        <v>lbs, cu, ea</v>
      </c>
      <c r="E38"/>
      <c r="F38" s="948"/>
      <c r="G38" s="948"/>
      <c r="H38" s="948"/>
    </row>
    <row r="39" spans="2:15" s="62" customFormat="1" ht="18.5" x14ac:dyDescent="0.45">
      <c r="B39" s="811" t="s">
        <v>353</v>
      </c>
      <c r="C39" s="816">
        <f>H32</f>
        <v>0</v>
      </c>
      <c r="D39" s="813" t="str">
        <f t="shared" ref="D39:D40" si="0">$D$37</f>
        <v>lbs, cu, ea</v>
      </c>
      <c r="E39"/>
      <c r="F39" s="949"/>
      <c r="G39" s="949"/>
      <c r="H39" s="949"/>
    </row>
    <row r="40" spans="2:15" s="62" customFormat="1" ht="18.5" x14ac:dyDescent="0.45">
      <c r="B40" s="811" t="s">
        <v>354</v>
      </c>
      <c r="C40" s="43">
        <f>C38-C39</f>
        <v>0</v>
      </c>
      <c r="D40" s="813" t="str">
        <f t="shared" si="0"/>
        <v>lbs, cu, ea</v>
      </c>
      <c r="E40"/>
      <c r="F40" s="60"/>
      <c r="G40" s="60"/>
      <c r="H40" s="60"/>
      <c r="I40"/>
    </row>
    <row r="41" spans="2:15" s="62" customFormat="1" ht="18.5" x14ac:dyDescent="0.45">
      <c r="B41" s="811" t="s">
        <v>355</v>
      </c>
      <c r="C41" s="814">
        <v>0</v>
      </c>
      <c r="D41" s="47" t="s">
        <v>6</v>
      </c>
      <c r="E41"/>
      <c r="F41"/>
      <c r="G41"/>
      <c r="H41"/>
      <c r="I41"/>
    </row>
    <row r="42" spans="2:15" s="62" customFormat="1" ht="18.5" x14ac:dyDescent="0.45">
      <c r="B42" s="811" t="s">
        <v>356</v>
      </c>
      <c r="C42" s="853">
        <f>'Describe Your Farm'!C26</f>
        <v>0</v>
      </c>
      <c r="D42" s="47" t="s">
        <v>6</v>
      </c>
      <c r="E42"/>
      <c r="F42"/>
      <c r="G42"/>
      <c r="H42"/>
      <c r="I42"/>
    </row>
    <row r="43" spans="2:15" s="62" customFormat="1" ht="19" thickBot="1" x14ac:dyDescent="0.5">
      <c r="B43" s="48"/>
      <c r="C43" s="48"/>
      <c r="D43" s="48"/>
      <c r="E43"/>
      <c r="F43"/>
      <c r="G43"/>
      <c r="H43"/>
      <c r="I43"/>
    </row>
    <row r="44" spans="2:15" s="62" customFormat="1" ht="15" thickBot="1" x14ac:dyDescent="0.4">
      <c r="B44" s="64"/>
      <c r="C44" s="104"/>
      <c r="D44" s="65"/>
      <c r="E44"/>
      <c r="F44"/>
      <c r="G44"/>
    </row>
    <row r="45" spans="2:15" ht="26.5" thickBot="1" x14ac:dyDescent="0.65">
      <c r="B45" s="866" t="s">
        <v>21</v>
      </c>
      <c r="C45" s="961"/>
      <c r="D45" s="867"/>
      <c r="H45" s="29"/>
    </row>
    <row r="46" spans="2:15" s="60" customFormat="1" ht="15.5" x14ac:dyDescent="0.35">
      <c r="B46" s="580" t="s">
        <v>401</v>
      </c>
      <c r="C46" s="854">
        <f>C36</f>
        <v>0</v>
      </c>
      <c r="D46" s="229"/>
      <c r="E46"/>
      <c r="F46"/>
      <c r="G46" s="226"/>
      <c r="H46" s="152"/>
      <c r="I46" s="152"/>
      <c r="J46" s="227"/>
      <c r="K46" s="227"/>
    </row>
    <row r="47" spans="2:15" ht="15.5" x14ac:dyDescent="0.35">
      <c r="B47" s="580" t="s">
        <v>402</v>
      </c>
      <c r="C47" s="630">
        <f>C41</f>
        <v>0</v>
      </c>
      <c r="D47" s="229"/>
      <c r="E47" s="229"/>
      <c r="F47" s="229"/>
      <c r="G47" s="68"/>
      <c r="H47" s="68"/>
      <c r="I47" s="68"/>
      <c r="J47" s="123"/>
      <c r="K47" s="123"/>
    </row>
    <row r="48" spans="2:15" s="228" customFormat="1" ht="15.5" x14ac:dyDescent="0.35">
      <c r="B48" s="909" t="s">
        <v>39</v>
      </c>
      <c r="C48" s="911" t="s">
        <v>368</v>
      </c>
      <c r="D48" s="911"/>
      <c r="E48" s="912" t="s">
        <v>2</v>
      </c>
      <c r="F48" s="914" t="s">
        <v>367</v>
      </c>
      <c r="G48" s="67"/>
      <c r="H48" s="67"/>
      <c r="I48" s="67"/>
      <c r="J48" s="68"/>
      <c r="K48" s="68"/>
      <c r="L48" s="67"/>
      <c r="M48" s="67"/>
      <c r="N48" s="67"/>
      <c r="O48" s="67"/>
    </row>
    <row r="49" spans="2:15" s="228" customFormat="1" ht="15.5" x14ac:dyDescent="0.35">
      <c r="B49" s="909"/>
      <c r="C49" s="845" t="s">
        <v>100</v>
      </c>
      <c r="D49" s="596" t="s">
        <v>101</v>
      </c>
      <c r="E49" s="912"/>
      <c r="F49" s="915"/>
      <c r="G49" s="67"/>
      <c r="H49" s="67"/>
      <c r="I49" s="67"/>
      <c r="J49" s="68"/>
      <c r="K49" s="67"/>
      <c r="L49" s="67"/>
      <c r="M49" s="67"/>
      <c r="N49" s="67"/>
      <c r="O49" s="67"/>
    </row>
    <row r="50" spans="2:15" s="62" customFormat="1" ht="15.75" customHeight="1" x14ac:dyDescent="0.35">
      <c r="B50" s="607" t="s">
        <v>32</v>
      </c>
      <c r="C50" s="81">
        <v>0</v>
      </c>
      <c r="D50" s="809">
        <v>0</v>
      </c>
      <c r="E50" s="598" t="s">
        <v>255</v>
      </c>
      <c r="F50" s="608"/>
      <c r="G50" s="67"/>
      <c r="H50" s="67"/>
      <c r="I50" s="67"/>
      <c r="J50" s="68"/>
      <c r="K50" s="67"/>
      <c r="L50" s="67"/>
      <c r="M50" s="67"/>
      <c r="N50" s="67"/>
      <c r="O50" s="67"/>
    </row>
    <row r="51" spans="2:15" s="62" customFormat="1" ht="15.5" x14ac:dyDescent="0.35">
      <c r="B51" s="609" t="s">
        <v>132</v>
      </c>
      <c r="C51" s="71">
        <v>0</v>
      </c>
      <c r="D51" s="71">
        <v>0</v>
      </c>
      <c r="E51" s="597" t="s">
        <v>255</v>
      </c>
      <c r="F51" s="608"/>
      <c r="G51" s="67"/>
      <c r="H51" s="67"/>
      <c r="I51" s="67"/>
      <c r="J51" s="67"/>
      <c r="K51" s="67"/>
      <c r="L51" s="67"/>
      <c r="M51" s="67"/>
      <c r="N51" s="67"/>
      <c r="O51" s="67"/>
    </row>
    <row r="52" spans="2:15" ht="15.5" x14ac:dyDescent="0.35">
      <c r="B52" s="609" t="s">
        <v>133</v>
      </c>
      <c r="C52" s="71">
        <v>0</v>
      </c>
      <c r="D52" s="71">
        <v>0</v>
      </c>
      <c r="E52" s="597" t="s">
        <v>255</v>
      </c>
      <c r="F52" s="608"/>
      <c r="G52" s="67"/>
      <c r="H52" s="67"/>
      <c r="I52" s="67"/>
      <c r="J52" s="67"/>
      <c r="K52" s="67"/>
      <c r="L52" s="67"/>
      <c r="M52" s="67"/>
      <c r="N52" s="67"/>
      <c r="O52" s="67"/>
    </row>
    <row r="53" spans="2:15" ht="15.5" x14ac:dyDescent="0.35">
      <c r="B53" s="490" t="s">
        <v>357</v>
      </c>
      <c r="C53" s="71">
        <v>0</v>
      </c>
      <c r="D53" s="71">
        <v>0</v>
      </c>
      <c r="E53" s="597" t="s">
        <v>255</v>
      </c>
      <c r="F53" s="608"/>
      <c r="G53" s="67"/>
      <c r="H53" s="67"/>
      <c r="I53" s="67"/>
      <c r="J53" s="67"/>
      <c r="K53" s="67"/>
      <c r="L53" s="67"/>
      <c r="M53" s="67"/>
      <c r="N53" s="67"/>
      <c r="O53" s="67"/>
    </row>
    <row r="54" spans="2:15" ht="15.5" x14ac:dyDescent="0.35">
      <c r="B54" s="490" t="s">
        <v>358</v>
      </c>
      <c r="C54" s="71">
        <v>0</v>
      </c>
      <c r="D54" s="71">
        <v>0</v>
      </c>
      <c r="E54" s="597" t="s">
        <v>255</v>
      </c>
      <c r="F54" s="608"/>
      <c r="G54" s="67"/>
      <c r="H54" s="67"/>
      <c r="I54" s="67"/>
      <c r="J54" s="67"/>
      <c r="K54" s="67"/>
      <c r="L54" s="67"/>
      <c r="M54" s="67"/>
      <c r="N54" s="67"/>
      <c r="O54" s="67"/>
    </row>
    <row r="55" spans="2:15" s="67" customFormat="1" ht="15.5" x14ac:dyDescent="0.35">
      <c r="B55" s="490" t="s">
        <v>359</v>
      </c>
      <c r="C55" s="71">
        <v>0</v>
      </c>
      <c r="D55" s="71">
        <v>0</v>
      </c>
      <c r="E55" s="597" t="s">
        <v>255</v>
      </c>
      <c r="F55" s="608"/>
    </row>
    <row r="56" spans="2:15" s="67" customFormat="1" ht="15.5" x14ac:dyDescent="0.35">
      <c r="B56" s="611" t="s">
        <v>360</v>
      </c>
      <c r="C56" s="84">
        <v>0</v>
      </c>
      <c r="D56" s="84">
        <v>0</v>
      </c>
      <c r="E56" s="597" t="s">
        <v>255</v>
      </c>
      <c r="F56" s="608"/>
    </row>
    <row r="57" spans="2:15" s="67" customFormat="1" ht="15.5" x14ac:dyDescent="0.35">
      <c r="B57" s="772" t="s">
        <v>324</v>
      </c>
      <c r="C57" s="84">
        <v>0</v>
      </c>
      <c r="D57" s="84">
        <v>0</v>
      </c>
      <c r="E57" s="597" t="s">
        <v>255</v>
      </c>
      <c r="F57" s="608"/>
    </row>
    <row r="58" spans="2:15" s="67" customFormat="1" ht="15.5" x14ac:dyDescent="0.35">
      <c r="B58" s="817" t="s">
        <v>75</v>
      </c>
      <c r="C58" s="71">
        <v>0</v>
      </c>
      <c r="D58" s="71">
        <v>0</v>
      </c>
      <c r="E58" s="597" t="s">
        <v>255</v>
      </c>
      <c r="F58" s="608"/>
    </row>
    <row r="59" spans="2:15" s="67" customFormat="1" ht="15.75" customHeight="1" x14ac:dyDescent="0.35">
      <c r="B59" s="490" t="s">
        <v>181</v>
      </c>
      <c r="C59" s="71">
        <v>0</v>
      </c>
      <c r="D59" s="71">
        <v>0</v>
      </c>
      <c r="E59" s="597" t="s">
        <v>255</v>
      </c>
      <c r="F59" s="608"/>
    </row>
    <row r="60" spans="2:15" s="67" customFormat="1" ht="15.5" x14ac:dyDescent="0.35">
      <c r="B60" s="610" t="s">
        <v>36</v>
      </c>
      <c r="C60" s="231">
        <f>SUM(C50:C59)/60</f>
        <v>0</v>
      </c>
      <c r="D60" s="231">
        <f>SUM(D50:D59)/60</f>
        <v>0</v>
      </c>
      <c r="E60" s="603" t="s">
        <v>256</v>
      </c>
      <c r="F60" s="612">
        <f>(C60*E89)+(D60*E90)</f>
        <v>0</v>
      </c>
    </row>
    <row r="61" spans="2:15" s="67" customFormat="1" ht="15.5" x14ac:dyDescent="0.35">
      <c r="B61" s="909" t="s">
        <v>38</v>
      </c>
      <c r="C61" s="911" t="s">
        <v>368</v>
      </c>
      <c r="D61" s="911"/>
      <c r="E61" s="913" t="s">
        <v>2</v>
      </c>
      <c r="F61" s="914" t="s">
        <v>367</v>
      </c>
      <c r="G61" s="225"/>
      <c r="H61" s="225"/>
      <c r="I61" s="225"/>
      <c r="J61" s="225"/>
      <c r="K61" s="225"/>
      <c r="L61" s="225"/>
      <c r="M61" s="225"/>
      <c r="N61" s="225"/>
      <c r="O61" s="225"/>
    </row>
    <row r="62" spans="2:15" s="67" customFormat="1" ht="15.5" x14ac:dyDescent="0.35">
      <c r="B62" s="909"/>
      <c r="C62" s="219" t="s">
        <v>100</v>
      </c>
      <c r="D62" s="232" t="s">
        <v>101</v>
      </c>
      <c r="E62" s="923"/>
      <c r="F62" s="915"/>
      <c r="G62" s="225"/>
      <c r="H62" s="225"/>
      <c r="I62" s="225"/>
      <c r="J62" s="225"/>
      <c r="K62" s="225"/>
      <c r="L62" s="225"/>
      <c r="M62" s="225"/>
      <c r="N62" s="225"/>
      <c r="O62" s="225"/>
    </row>
    <row r="63" spans="2:15" s="67" customFormat="1" ht="15.5" x14ac:dyDescent="0.35">
      <c r="B63" s="613" t="s">
        <v>362</v>
      </c>
      <c r="C63" s="81">
        <v>0</v>
      </c>
      <c r="D63" s="809">
        <v>0</v>
      </c>
      <c r="E63" s="598" t="s">
        <v>256</v>
      </c>
      <c r="F63" s="614"/>
    </row>
    <row r="64" spans="2:15" s="67" customFormat="1" ht="15.5" x14ac:dyDescent="0.35">
      <c r="B64" s="615" t="s">
        <v>22</v>
      </c>
      <c r="C64" s="71">
        <v>0</v>
      </c>
      <c r="D64" s="71">
        <v>0</v>
      </c>
      <c r="E64" s="597" t="s">
        <v>256</v>
      </c>
      <c r="F64" s="614"/>
    </row>
    <row r="65" spans="2:15" s="67" customFormat="1" ht="15.5" x14ac:dyDescent="0.35">
      <c r="B65" s="615" t="s">
        <v>23</v>
      </c>
      <c r="C65" s="71">
        <v>0</v>
      </c>
      <c r="D65" s="71">
        <v>0</v>
      </c>
      <c r="E65" s="597" t="s">
        <v>256</v>
      </c>
      <c r="F65" s="614"/>
    </row>
    <row r="66" spans="2:15" s="67" customFormat="1" ht="15.5" x14ac:dyDescent="0.35">
      <c r="B66" s="615" t="s">
        <v>63</v>
      </c>
      <c r="C66" s="71">
        <v>0</v>
      </c>
      <c r="D66" s="71">
        <v>0</v>
      </c>
      <c r="E66" s="597" t="s">
        <v>256</v>
      </c>
      <c r="F66" s="614"/>
    </row>
    <row r="67" spans="2:15" s="67" customFormat="1" ht="15.5" x14ac:dyDescent="0.35">
      <c r="B67" s="615" t="s">
        <v>361</v>
      </c>
      <c r="C67" s="71">
        <v>0</v>
      </c>
      <c r="D67" s="71">
        <v>0</v>
      </c>
      <c r="E67" s="597" t="s">
        <v>256</v>
      </c>
      <c r="F67" s="614"/>
    </row>
    <row r="68" spans="2:15" s="67" customFormat="1" ht="15.5" x14ac:dyDescent="0.35">
      <c r="B68" s="615" t="s">
        <v>363</v>
      </c>
      <c r="C68" s="71">
        <v>0</v>
      </c>
      <c r="D68" s="71">
        <v>0</v>
      </c>
      <c r="E68" s="597" t="s">
        <v>256</v>
      </c>
      <c r="F68" s="614"/>
    </row>
    <row r="69" spans="2:15" s="67" customFormat="1" ht="15.5" x14ac:dyDescent="0.35">
      <c r="B69" s="773" t="s">
        <v>28</v>
      </c>
      <c r="C69" s="71">
        <v>0</v>
      </c>
      <c r="D69" s="71">
        <v>0</v>
      </c>
      <c r="E69" s="597" t="s">
        <v>256</v>
      </c>
      <c r="F69" s="614"/>
    </row>
    <row r="70" spans="2:15" s="67" customFormat="1" ht="15.5" x14ac:dyDescent="0.35">
      <c r="B70" s="490" t="s">
        <v>181</v>
      </c>
      <c r="C70" s="71">
        <v>0</v>
      </c>
      <c r="D70" s="71">
        <v>0</v>
      </c>
      <c r="E70" s="597" t="s">
        <v>256</v>
      </c>
      <c r="F70" s="608"/>
    </row>
    <row r="71" spans="2:15" s="67" customFormat="1" ht="15.5" x14ac:dyDescent="0.35">
      <c r="B71" s="616" t="s">
        <v>103</v>
      </c>
      <c r="C71" s="604">
        <f>SUM(C63:C70)</f>
        <v>0</v>
      </c>
      <c r="D71" s="605">
        <f>SUM(D63:D70)</f>
        <v>0</v>
      </c>
      <c r="E71" s="606" t="s">
        <v>256</v>
      </c>
      <c r="F71" s="617">
        <f>(C71*E89)+(D71*E90)</f>
        <v>0</v>
      </c>
      <c r="G71" s="121"/>
    </row>
    <row r="72" spans="2:15" s="225" customFormat="1" ht="15.75" customHeight="1" x14ac:dyDescent="0.35">
      <c r="B72" s="909" t="s">
        <v>37</v>
      </c>
      <c r="C72" s="911" t="s">
        <v>368</v>
      </c>
      <c r="D72" s="911"/>
      <c r="E72" s="912" t="s">
        <v>2</v>
      </c>
      <c r="F72" s="914" t="s">
        <v>367</v>
      </c>
      <c r="G72" s="67"/>
      <c r="H72" s="67"/>
      <c r="I72" s="67"/>
      <c r="J72" s="67"/>
      <c r="K72" s="67"/>
      <c r="L72" s="67"/>
      <c r="M72" s="67"/>
      <c r="N72" s="67"/>
      <c r="O72" s="67"/>
    </row>
    <row r="73" spans="2:15" s="225" customFormat="1" ht="15.5" x14ac:dyDescent="0.35">
      <c r="B73" s="910"/>
      <c r="C73" s="631" t="s">
        <v>100</v>
      </c>
      <c r="D73" s="230" t="s">
        <v>101</v>
      </c>
      <c r="E73" s="913"/>
      <c r="F73" s="915"/>
      <c r="G73" s="67"/>
      <c r="H73" s="67"/>
      <c r="I73" s="67"/>
      <c r="J73" s="67"/>
      <c r="K73" s="67"/>
      <c r="L73" s="67"/>
      <c r="M73" s="67"/>
      <c r="N73" s="67"/>
      <c r="O73" s="67"/>
    </row>
    <row r="74" spans="2:15" s="67" customFormat="1" ht="15.5" x14ac:dyDescent="0.35">
      <c r="B74" s="917" t="str">
        <f>"Remember: Estimated Total Crop Yield per tree is "&amp;C37&amp;" "&amp;D39</f>
        <v>Remember: Estimated Total Crop Yield per tree is 0 lbs, cu, ea</v>
      </c>
      <c r="C74" s="918"/>
      <c r="D74" s="632"/>
      <c r="E74" s="633"/>
      <c r="F74" s="634"/>
    </row>
    <row r="75" spans="2:15" s="67" customFormat="1" ht="15.5" x14ac:dyDescent="0.35">
      <c r="B75" s="613" t="s">
        <v>24</v>
      </c>
      <c r="C75" s="70">
        <v>0</v>
      </c>
      <c r="D75" s="70">
        <v>0</v>
      </c>
      <c r="E75" s="599" t="s">
        <v>256</v>
      </c>
      <c r="F75" s="614"/>
    </row>
    <row r="76" spans="2:15" s="67" customFormat="1" ht="15.5" x14ac:dyDescent="0.35">
      <c r="B76" s="618" t="s">
        <v>25</v>
      </c>
      <c r="C76" s="71">
        <v>0</v>
      </c>
      <c r="D76" s="71">
        <v>0</v>
      </c>
      <c r="E76" s="601" t="s">
        <v>256</v>
      </c>
      <c r="F76" s="619"/>
    </row>
    <row r="77" spans="2:15" s="67" customFormat="1" ht="15.5" x14ac:dyDescent="0.35">
      <c r="B77" s="620" t="s">
        <v>27</v>
      </c>
      <c r="C77" s="71">
        <v>0</v>
      </c>
      <c r="D77" s="71">
        <v>0</v>
      </c>
      <c r="E77" s="601" t="s">
        <v>256</v>
      </c>
      <c r="F77" s="619"/>
    </row>
    <row r="78" spans="2:15" s="67" customFormat="1" ht="15.5" x14ac:dyDescent="0.35">
      <c r="B78" s="615" t="s">
        <v>325</v>
      </c>
      <c r="C78" s="85">
        <v>0</v>
      </c>
      <c r="D78" s="85">
        <v>0</v>
      </c>
      <c r="E78" s="600" t="s">
        <v>256</v>
      </c>
      <c r="F78" s="621"/>
    </row>
    <row r="79" spans="2:15" s="67" customFormat="1" ht="15.5" x14ac:dyDescent="0.35">
      <c r="B79" s="773" t="s">
        <v>26</v>
      </c>
      <c r="C79" s="85">
        <v>0</v>
      </c>
      <c r="D79" s="85">
        <v>0</v>
      </c>
      <c r="E79" s="600" t="s">
        <v>256</v>
      </c>
      <c r="F79" s="621"/>
    </row>
    <row r="80" spans="2:15" s="67" customFormat="1" ht="15.5" x14ac:dyDescent="0.35">
      <c r="B80" s="490" t="s">
        <v>181</v>
      </c>
      <c r="C80" s="71">
        <v>0</v>
      </c>
      <c r="D80" s="71">
        <v>0</v>
      </c>
      <c r="E80" s="597" t="s">
        <v>256</v>
      </c>
      <c r="F80" s="608"/>
    </row>
    <row r="81" spans="2:15" s="67" customFormat="1" ht="15.5" x14ac:dyDescent="0.35">
      <c r="B81" s="622" t="s">
        <v>104</v>
      </c>
      <c r="C81" s="233">
        <f>SUM(C75:C80)</f>
        <v>0</v>
      </c>
      <c r="D81" s="234">
        <f>SUM(D75:D80)</f>
        <v>0</v>
      </c>
      <c r="E81" s="602" t="s">
        <v>256</v>
      </c>
      <c r="F81" s="623">
        <f>(C81*E89)+(D81*E90)</f>
        <v>0</v>
      </c>
      <c r="G81" s="122"/>
    </row>
    <row r="82" spans="2:15" s="67" customFormat="1" ht="15.5" x14ac:dyDescent="0.35">
      <c r="B82" s="624"/>
      <c r="C82" s="635" t="s">
        <v>100</v>
      </c>
      <c r="D82" s="635" t="s">
        <v>101</v>
      </c>
      <c r="E82" s="235"/>
      <c r="F82" s="625"/>
      <c r="G82" s="282"/>
      <c r="H82" s="282"/>
      <c r="I82" s="282"/>
      <c r="J82" s="282"/>
      <c r="K82" s="282"/>
      <c r="L82" s="282"/>
      <c r="M82" s="282"/>
      <c r="N82" s="282"/>
      <c r="O82" s="282"/>
    </row>
    <row r="83" spans="2:15" s="67" customFormat="1" ht="15.75" customHeight="1" x14ac:dyDescent="0.35">
      <c r="B83" s="626" t="s">
        <v>391</v>
      </c>
      <c r="C83" s="488">
        <f>SUM(C60,C71,C81)</f>
        <v>0</v>
      </c>
      <c r="D83" s="488">
        <f>SUM(D60,D71,D81)</f>
        <v>0</v>
      </c>
      <c r="E83" s="599" t="s">
        <v>256</v>
      </c>
      <c r="F83" s="627"/>
    </row>
    <row r="84" spans="2:15" s="67" customFormat="1" ht="15.5" x14ac:dyDescent="0.35">
      <c r="B84" s="645" t="s">
        <v>120</v>
      </c>
      <c r="C84" s="646">
        <f>C83*C47</f>
        <v>0</v>
      </c>
      <c r="D84" s="646">
        <f>D83*F86</f>
        <v>0</v>
      </c>
      <c r="E84" s="600" t="s">
        <v>256</v>
      </c>
      <c r="F84" s="628"/>
      <c r="H84" s="489"/>
      <c r="I84" s="153"/>
    </row>
    <row r="85" spans="2:15" s="67" customFormat="1" ht="18.5" x14ac:dyDescent="0.45">
      <c r="B85" s="30"/>
      <c r="C85" s="30"/>
      <c r="D85" s="553"/>
      <c r="E85" s="580" t="s">
        <v>404</v>
      </c>
      <c r="F85" s="214">
        <f>F60+F71+F81</f>
        <v>0</v>
      </c>
      <c r="G85" s="68"/>
      <c r="H85" s="489"/>
      <c r="I85" s="153"/>
    </row>
    <row r="86" spans="2:15" s="67" customFormat="1" ht="18.5" x14ac:dyDescent="0.45">
      <c r="B86" s="30"/>
      <c r="C86" s="30"/>
      <c r="D86" s="553"/>
      <c r="E86" s="580" t="s">
        <v>403</v>
      </c>
      <c r="F86" s="766">
        <f>C36</f>
        <v>0</v>
      </c>
      <c r="G86" s="68"/>
      <c r="J86" s="261"/>
      <c r="K86" s="261"/>
      <c r="L86" s="261"/>
      <c r="M86" s="261"/>
      <c r="N86" s="261"/>
      <c r="O86" s="261"/>
    </row>
    <row r="87" spans="2:15" s="67" customFormat="1" ht="18.5" x14ac:dyDescent="0.45">
      <c r="B87" s="30"/>
      <c r="C87" s="30"/>
      <c r="D87" s="553"/>
      <c r="E87" s="580" t="s">
        <v>257</v>
      </c>
      <c r="F87" s="214">
        <f>F85*F86</f>
        <v>0</v>
      </c>
      <c r="G87" s="68"/>
      <c r="J87" s="261"/>
      <c r="K87" s="261"/>
      <c r="L87" s="261"/>
      <c r="M87" s="261"/>
      <c r="N87" s="261"/>
      <c r="O87" s="261"/>
    </row>
    <row r="88" spans="2:15" s="67" customFormat="1" ht="18.5" x14ac:dyDescent="0.45">
      <c r="B88" s="30"/>
      <c r="C88" s="908" t="s">
        <v>258</v>
      </c>
      <c r="D88" s="908"/>
      <c r="E88" s="908"/>
      <c r="F88" s="554"/>
      <c r="G88" s="68"/>
      <c r="J88" s="261"/>
      <c r="K88" s="261"/>
      <c r="L88" s="261"/>
      <c r="M88" s="261"/>
      <c r="N88" s="261"/>
      <c r="O88" s="261"/>
    </row>
    <row r="89" spans="2:15" s="67" customFormat="1" ht="15.5" x14ac:dyDescent="0.35">
      <c r="B89" s="552"/>
      <c r="C89" s="636"/>
      <c r="D89" s="637" t="s">
        <v>222</v>
      </c>
      <c r="E89" s="638">
        <f>' Labor Overheads'!C23</f>
        <v>0</v>
      </c>
      <c r="F89" s="554"/>
      <c r="G89" s="68"/>
      <c r="J89" s="261"/>
      <c r="K89" s="261"/>
      <c r="L89" s="261"/>
      <c r="M89" s="261"/>
      <c r="N89" s="261"/>
      <c r="O89" s="261"/>
    </row>
    <row r="90" spans="2:15" s="67" customFormat="1" ht="18.5" x14ac:dyDescent="0.45">
      <c r="B90" s="552"/>
      <c r="C90" s="639"/>
      <c r="D90" s="580" t="s">
        <v>227</v>
      </c>
      <c r="E90" s="640">
        <f>' Labor Overheads'!$C$12</f>
        <v>0</v>
      </c>
      <c r="F90" s="30"/>
      <c r="G90" s="68"/>
      <c r="J90" s="261"/>
      <c r="K90" s="261"/>
      <c r="L90" s="261"/>
      <c r="M90" s="261"/>
      <c r="N90" s="261"/>
      <c r="O90" s="261"/>
    </row>
    <row r="91" spans="2:15" s="67" customFormat="1" ht="18.5" x14ac:dyDescent="0.45">
      <c r="B91" s="552"/>
      <c r="C91" s="639"/>
      <c r="D91" s="489" t="s">
        <v>260</v>
      </c>
      <c r="E91" s="641">
        <f>D84*E90</f>
        <v>0</v>
      </c>
      <c r="F91" s="30"/>
      <c r="G91" s="68"/>
      <c r="J91" s="261"/>
      <c r="K91" s="261"/>
      <c r="L91" s="261"/>
      <c r="M91" s="261"/>
      <c r="N91" s="261"/>
      <c r="O91" s="261"/>
    </row>
    <row r="92" spans="2:15" s="67" customFormat="1" ht="18.5" x14ac:dyDescent="0.45">
      <c r="B92" s="552"/>
      <c r="C92" s="642"/>
      <c r="D92" s="643" t="s">
        <v>259</v>
      </c>
      <c r="E92" s="644">
        <f>C84*E89</f>
        <v>0</v>
      </c>
      <c r="F92" s="30"/>
      <c r="G92" s="68"/>
      <c r="J92" s="261"/>
      <c r="K92" s="261"/>
      <c r="L92" s="261"/>
      <c r="M92" s="261"/>
      <c r="N92" s="261"/>
      <c r="O92" s="261"/>
    </row>
    <row r="93" spans="2:15" s="282" customFormat="1" ht="16" thickBot="1" x14ac:dyDescent="0.4">
      <c r="B93" s="68"/>
      <c r="C93" s="68"/>
      <c r="D93" s="68"/>
      <c r="E93" s="69"/>
      <c r="F93" s="214"/>
      <c r="G93" s="68"/>
      <c r="H93" s="67"/>
      <c r="I93" s="67"/>
      <c r="J93" s="261"/>
      <c r="K93" s="261"/>
      <c r="L93" s="261"/>
      <c r="M93" s="261"/>
      <c r="N93" s="261"/>
      <c r="O93" s="261"/>
    </row>
    <row r="94" spans="2:15" s="67" customFormat="1" ht="26.5" thickBot="1" x14ac:dyDescent="0.65">
      <c r="B94" s="866" t="s">
        <v>29</v>
      </c>
      <c r="C94" s="961"/>
      <c r="D94" s="867"/>
      <c r="E94"/>
    </row>
    <row r="95" spans="2:15" s="67" customFormat="1" ht="18.75" customHeight="1" x14ac:dyDescent="0.35">
      <c r="B95" s="241" t="s">
        <v>65</v>
      </c>
      <c r="C95" s="672" t="s">
        <v>371</v>
      </c>
      <c r="D95" s="673" t="s">
        <v>2</v>
      </c>
      <c r="E95" s="688" t="s">
        <v>3</v>
      </c>
      <c r="F95" s="671" t="s">
        <v>18</v>
      </c>
      <c r="G95"/>
      <c r="H95"/>
      <c r="I95" s="62"/>
    </row>
    <row r="96" spans="2:15" s="282" customFormat="1" ht="15.5" x14ac:dyDescent="0.35">
      <c r="B96" s="75" t="s">
        <v>34</v>
      </c>
      <c r="C96" s="76">
        <v>0</v>
      </c>
      <c r="D96" s="77" t="s">
        <v>68</v>
      </c>
      <c r="E96" s="78">
        <v>0</v>
      </c>
      <c r="F96" s="74">
        <f>C96*E96</f>
        <v>0</v>
      </c>
      <c r="G96"/>
      <c r="H96"/>
      <c r="I96"/>
      <c r="J96" s="67"/>
      <c r="K96" s="67"/>
      <c r="L96" s="67"/>
      <c r="M96" s="67"/>
      <c r="N96" s="67"/>
      <c r="O96" s="67"/>
    </row>
    <row r="97" spans="2:16" s="282" customFormat="1" ht="15.5" x14ac:dyDescent="0.35">
      <c r="B97" s="194" t="s">
        <v>34</v>
      </c>
      <c r="C97" s="85">
        <v>0</v>
      </c>
      <c r="D97" s="195" t="s">
        <v>68</v>
      </c>
      <c r="E97" s="196">
        <v>0</v>
      </c>
      <c r="F97" s="190">
        <f>C97*E97</f>
        <v>0</v>
      </c>
      <c r="G97"/>
      <c r="H97"/>
      <c r="I97"/>
      <c r="J97" s="67"/>
      <c r="K97" s="67"/>
      <c r="L97" s="67"/>
      <c r="M97" s="67"/>
      <c r="N97" s="67"/>
      <c r="O97" s="67"/>
      <c r="P97" s="797"/>
    </row>
    <row r="98" spans="2:16" s="282" customFormat="1" ht="16" thickBot="1" x14ac:dyDescent="0.4">
      <c r="B98" s="197"/>
      <c r="C98" s="198"/>
      <c r="D98" s="199"/>
      <c r="E98" s="198"/>
      <c r="F98" s="200">
        <f>SUM(F96:F97)</f>
        <v>0</v>
      </c>
      <c r="G98"/>
      <c r="H98"/>
      <c r="I98"/>
      <c r="J98" s="67"/>
      <c r="K98" s="67"/>
      <c r="L98" s="67"/>
      <c r="M98" s="67"/>
      <c r="N98" s="67"/>
      <c r="O98" s="67"/>
      <c r="P98" s="797"/>
    </row>
    <row r="99" spans="2:16" s="67" customFormat="1" ht="15.5" x14ac:dyDescent="0.35">
      <c r="B99" s="240" t="s">
        <v>64</v>
      </c>
      <c r="C99" s="672" t="s">
        <v>371</v>
      </c>
      <c r="D99" s="679" t="s">
        <v>2</v>
      </c>
      <c r="E99" s="678" t="s">
        <v>3</v>
      </c>
      <c r="F99" s="671" t="s">
        <v>18</v>
      </c>
      <c r="G99"/>
      <c r="H99"/>
      <c r="P99" s="261"/>
    </row>
    <row r="100" spans="2:16" s="67" customFormat="1" ht="15.5" x14ac:dyDescent="0.35">
      <c r="B100" s="87" t="s">
        <v>7</v>
      </c>
      <c r="C100" s="71">
        <v>0</v>
      </c>
      <c r="D100" s="342" t="s">
        <v>304</v>
      </c>
      <c r="E100" s="73">
        <v>0</v>
      </c>
      <c r="F100" s="74">
        <f t="shared" ref="F100:F108" si="1">C100*E100</f>
        <v>0</v>
      </c>
      <c r="G100"/>
      <c r="H100"/>
      <c r="J100" s="261"/>
      <c r="K100" s="261"/>
      <c r="L100" s="261"/>
      <c r="M100" s="261"/>
      <c r="N100" s="261"/>
      <c r="O100" s="261"/>
      <c r="P100" s="261"/>
    </row>
    <row r="101" spans="2:16" s="67" customFormat="1" ht="15.5" x14ac:dyDescent="0.35">
      <c r="B101" s="562" t="s">
        <v>223</v>
      </c>
      <c r="C101" s="71">
        <v>0</v>
      </c>
      <c r="D101" s="82" t="s">
        <v>9</v>
      </c>
      <c r="E101" s="73">
        <v>0</v>
      </c>
      <c r="F101" s="74">
        <f t="shared" si="1"/>
        <v>0</v>
      </c>
      <c r="G101"/>
      <c r="H101"/>
      <c r="J101" s="261"/>
      <c r="K101" s="261"/>
      <c r="L101" s="261"/>
      <c r="M101" s="261"/>
      <c r="N101" s="261"/>
      <c r="O101" s="261"/>
      <c r="P101" s="261"/>
    </row>
    <row r="102" spans="2:16" s="67" customFormat="1" ht="15.5" x14ac:dyDescent="0.35">
      <c r="B102" s="87" t="s">
        <v>94</v>
      </c>
      <c r="C102" s="71">
        <v>0</v>
      </c>
      <c r="D102" s="82" t="s">
        <v>5</v>
      </c>
      <c r="E102" s="73">
        <v>0</v>
      </c>
      <c r="F102" s="74">
        <f t="shared" si="1"/>
        <v>0</v>
      </c>
      <c r="G102"/>
      <c r="H102"/>
      <c r="J102" s="261"/>
      <c r="K102" s="261"/>
      <c r="L102" s="261"/>
      <c r="M102" s="261"/>
      <c r="N102" s="261"/>
      <c r="O102" s="261"/>
      <c r="P102" s="261"/>
    </row>
    <row r="103" spans="2:16" s="67" customFormat="1" ht="15.5" x14ac:dyDescent="0.35">
      <c r="B103" s="87" t="s">
        <v>95</v>
      </c>
      <c r="C103" s="71">
        <v>0</v>
      </c>
      <c r="D103" s="82" t="s">
        <v>5</v>
      </c>
      <c r="E103" s="73">
        <v>0</v>
      </c>
      <c r="F103" s="74">
        <f t="shared" si="1"/>
        <v>0</v>
      </c>
      <c r="G103"/>
      <c r="H103"/>
      <c r="J103" s="261"/>
      <c r="K103" s="261"/>
      <c r="L103" s="261"/>
      <c r="M103" s="261"/>
      <c r="N103" s="261"/>
      <c r="O103" s="262"/>
      <c r="P103" s="261"/>
    </row>
    <row r="104" spans="2:16" s="67" customFormat="1" ht="15.5" x14ac:dyDescent="0.35">
      <c r="B104" s="87" t="s">
        <v>96</v>
      </c>
      <c r="C104" s="71">
        <v>0</v>
      </c>
      <c r="D104" s="82" t="s">
        <v>8</v>
      </c>
      <c r="E104" s="73">
        <v>0</v>
      </c>
      <c r="F104" s="74">
        <f t="shared" si="1"/>
        <v>0</v>
      </c>
      <c r="G104"/>
      <c r="H104"/>
      <c r="J104" s="261"/>
      <c r="K104" s="261"/>
      <c r="L104" s="261"/>
      <c r="M104" s="261"/>
      <c r="N104" s="261"/>
      <c r="O104" s="264"/>
      <c r="P104" s="261"/>
    </row>
    <row r="105" spans="2:16" s="67" customFormat="1" ht="15.5" x14ac:dyDescent="0.35">
      <c r="B105" s="87" t="s">
        <v>12</v>
      </c>
      <c r="C105" s="71">
        <v>0</v>
      </c>
      <c r="D105" s="82" t="s">
        <v>8</v>
      </c>
      <c r="E105" s="73">
        <v>0</v>
      </c>
      <c r="F105" s="74">
        <f t="shared" si="1"/>
        <v>0</v>
      </c>
      <c r="G105"/>
      <c r="H105"/>
      <c r="J105" s="266"/>
      <c r="K105" s="266"/>
      <c r="L105" s="266"/>
      <c r="M105" s="266"/>
      <c r="N105" s="266"/>
      <c r="O105" s="266"/>
    </row>
    <row r="106" spans="2:16" s="67" customFormat="1" ht="15.5" x14ac:dyDescent="0.35">
      <c r="B106" s="87" t="s">
        <v>10</v>
      </c>
      <c r="C106" s="71">
        <v>0</v>
      </c>
      <c r="D106" s="82" t="s">
        <v>11</v>
      </c>
      <c r="E106" s="73">
        <v>0</v>
      </c>
      <c r="F106" s="83">
        <f t="shared" si="1"/>
        <v>0</v>
      </c>
      <c r="G106"/>
      <c r="H106"/>
      <c r="J106" s="267"/>
      <c r="K106" s="268"/>
      <c r="L106" s="268"/>
      <c r="M106" s="269"/>
      <c r="N106" s="270"/>
      <c r="O106" s="271"/>
    </row>
    <row r="107" spans="2:16" s="67" customFormat="1" ht="15.5" x14ac:dyDescent="0.35">
      <c r="B107" s="79" t="s">
        <v>35</v>
      </c>
      <c r="C107" s="71">
        <v>0</v>
      </c>
      <c r="D107" s="82" t="s">
        <v>9</v>
      </c>
      <c r="E107" s="73">
        <v>0</v>
      </c>
      <c r="F107" s="83">
        <f t="shared" si="1"/>
        <v>0</v>
      </c>
      <c r="G107"/>
      <c r="H107"/>
      <c r="J107" s="272"/>
      <c r="K107" s="273"/>
      <c r="L107" s="272"/>
      <c r="M107" s="274"/>
      <c r="N107" s="274"/>
      <c r="O107" s="275"/>
    </row>
    <row r="108" spans="2:16" s="67" customFormat="1" ht="15.75" customHeight="1" x14ac:dyDescent="0.35">
      <c r="B108" s="79" t="s">
        <v>35</v>
      </c>
      <c r="C108" s="71">
        <v>0</v>
      </c>
      <c r="D108" s="82" t="s">
        <v>9</v>
      </c>
      <c r="E108" s="73">
        <v>0</v>
      </c>
      <c r="F108" s="83">
        <f t="shared" si="1"/>
        <v>0</v>
      </c>
      <c r="G108"/>
      <c r="H108"/>
      <c r="J108" s="272"/>
      <c r="K108" s="273"/>
      <c r="L108" s="272"/>
      <c r="M108" s="274"/>
      <c r="N108" s="274"/>
      <c r="O108" s="275"/>
    </row>
    <row r="109" spans="2:16" s="67" customFormat="1" ht="18.75" customHeight="1" thickBot="1" x14ac:dyDescent="0.4">
      <c r="B109" s="204"/>
      <c r="C109" s="202"/>
      <c r="D109" s="202"/>
      <c r="E109" s="202"/>
      <c r="F109" s="203">
        <f>SUM(F100:F108)</f>
        <v>0</v>
      </c>
      <c r="G109"/>
      <c r="H109"/>
      <c r="J109" s="272"/>
      <c r="K109" s="273"/>
      <c r="L109" s="272"/>
      <c r="M109" s="274"/>
      <c r="N109" s="274"/>
      <c r="O109" s="275"/>
    </row>
    <row r="110" spans="2:16" s="67" customFormat="1" ht="15.5" x14ac:dyDescent="0.35">
      <c r="B110" s="240" t="s">
        <v>66</v>
      </c>
      <c r="C110" s="672" t="s">
        <v>371</v>
      </c>
      <c r="D110" s="679" t="s">
        <v>2</v>
      </c>
      <c r="E110" s="678" t="s">
        <v>3</v>
      </c>
      <c r="F110" s="671" t="s">
        <v>18</v>
      </c>
      <c r="G110"/>
      <c r="H110"/>
      <c r="J110" s="272"/>
      <c r="K110" s="963"/>
      <c r="L110" s="963"/>
      <c r="M110" s="963"/>
      <c r="N110" s="963"/>
      <c r="O110" s="963"/>
    </row>
    <row r="111" spans="2:16" s="67" customFormat="1" ht="18.5" x14ac:dyDescent="0.45">
      <c r="B111" s="32" t="s">
        <v>375</v>
      </c>
      <c r="C111" s="71">
        <v>0</v>
      </c>
      <c r="D111" s="72" t="s">
        <v>67</v>
      </c>
      <c r="E111" s="73">
        <v>0</v>
      </c>
      <c r="F111" s="74">
        <f>C111*E111</f>
        <v>0</v>
      </c>
      <c r="G111"/>
      <c r="H111"/>
      <c r="J111" s="267"/>
      <c r="K111" s="268"/>
      <c r="L111" s="268"/>
      <c r="M111" s="269"/>
      <c r="N111" s="270"/>
      <c r="O111" s="271"/>
      <c r="P111" s="261"/>
    </row>
    <row r="112" spans="2:16" s="67" customFormat="1" ht="18.5" x14ac:dyDescent="0.45">
      <c r="B112" s="32" t="s">
        <v>376</v>
      </c>
      <c r="C112" s="71">
        <v>0</v>
      </c>
      <c r="D112" s="72" t="s">
        <v>67</v>
      </c>
      <c r="E112" s="73">
        <v>0</v>
      </c>
      <c r="F112" s="74">
        <f>C112*E112</f>
        <v>0</v>
      </c>
      <c r="G112"/>
      <c r="H112"/>
      <c r="J112" s="272"/>
      <c r="K112" s="273"/>
      <c r="L112" s="272"/>
      <c r="M112" s="274"/>
      <c r="N112" s="274"/>
      <c r="O112" s="275"/>
      <c r="P112" s="261"/>
    </row>
    <row r="113" spans="2:17" s="67" customFormat="1" ht="18.5" x14ac:dyDescent="0.45">
      <c r="B113" s="32" t="s">
        <v>377</v>
      </c>
      <c r="C113" s="71">
        <v>0</v>
      </c>
      <c r="D113" s="72" t="s">
        <v>9</v>
      </c>
      <c r="E113" s="73">
        <v>0</v>
      </c>
      <c r="F113" s="74">
        <f>C113*E113</f>
        <v>0</v>
      </c>
      <c r="G113"/>
      <c r="H113"/>
      <c r="J113" s="272"/>
      <c r="K113" s="273"/>
      <c r="L113" s="272"/>
      <c r="M113" s="274"/>
      <c r="N113" s="274"/>
      <c r="O113" s="275"/>
      <c r="P113" s="261"/>
    </row>
    <row r="114" spans="2:17" s="67" customFormat="1" ht="15.5" x14ac:dyDescent="0.35">
      <c r="B114" s="79" t="s">
        <v>35</v>
      </c>
      <c r="C114" s="71">
        <v>0</v>
      </c>
      <c r="D114" s="342" t="s">
        <v>147</v>
      </c>
      <c r="E114" s="73">
        <v>0</v>
      </c>
      <c r="F114" s="74">
        <f>C114*E114</f>
        <v>0</v>
      </c>
      <c r="G114"/>
      <c r="H114"/>
      <c r="J114" s="272"/>
      <c r="K114" s="273"/>
      <c r="L114" s="272"/>
      <c r="M114" s="274"/>
      <c r="N114" s="274"/>
      <c r="O114" s="275"/>
      <c r="P114" s="263"/>
      <c r="Q114" s="62"/>
    </row>
    <row r="115" spans="2:17" s="67" customFormat="1" ht="15.5" x14ac:dyDescent="0.35">
      <c r="B115" s="201" t="s">
        <v>35</v>
      </c>
      <c r="C115" s="84">
        <v>0</v>
      </c>
      <c r="D115" s="191" t="s">
        <v>4</v>
      </c>
      <c r="E115" s="192">
        <v>0</v>
      </c>
      <c r="F115" s="190">
        <f>C115*E115</f>
        <v>0</v>
      </c>
      <c r="G115"/>
      <c r="H115"/>
      <c r="J115" s="963"/>
      <c r="K115" s="963"/>
      <c r="L115" s="963"/>
      <c r="M115" s="963"/>
      <c r="N115" s="963"/>
      <c r="O115" s="963"/>
      <c r="P115" s="265"/>
      <c r="Q115"/>
    </row>
    <row r="116" spans="2:17" s="67" customFormat="1" ht="15.5" x14ac:dyDescent="0.35">
      <c r="B116" s="204"/>
      <c r="C116" s="202"/>
      <c r="D116" s="202"/>
      <c r="E116" s="202"/>
      <c r="F116" s="200">
        <f>SUM(F111:F115)</f>
        <v>0</v>
      </c>
      <c r="G116"/>
      <c r="H116"/>
      <c r="J116" s="267"/>
      <c r="K116" s="268"/>
      <c r="L116" s="268"/>
      <c r="M116" s="269"/>
      <c r="N116" s="270"/>
      <c r="O116" s="271"/>
      <c r="P116" s="266"/>
      <c r="Q116"/>
    </row>
    <row r="117" spans="2:17" s="67" customFormat="1" ht="15.75" customHeight="1" x14ac:dyDescent="0.45">
      <c r="B117" s="178"/>
      <c r="C117" s="808"/>
      <c r="D117" s="679"/>
      <c r="E117" s="678"/>
      <c r="F117" s="834" t="s">
        <v>18</v>
      </c>
      <c r="G117"/>
      <c r="H117"/>
      <c r="J117" s="272"/>
      <c r="K117" s="273"/>
      <c r="L117" s="272"/>
      <c r="M117" s="274"/>
      <c r="N117" s="274"/>
      <c r="O117" s="275"/>
      <c r="P117" s="270"/>
    </row>
    <row r="118" spans="2:17" s="67" customFormat="1" ht="19" thickBot="1" x14ac:dyDescent="0.5">
      <c r="B118" s="822" t="s">
        <v>13</v>
      </c>
      <c r="C118" s="693"/>
      <c r="D118" s="693"/>
      <c r="E118" s="693"/>
      <c r="F118" s="832">
        <f>F116+F109+F97</f>
        <v>0</v>
      </c>
      <c r="G118"/>
      <c r="H118"/>
      <c r="J118" s="272"/>
      <c r="K118" s="273"/>
      <c r="L118" s="272"/>
      <c r="M118" s="274"/>
      <c r="N118" s="274"/>
      <c r="O118" s="275"/>
      <c r="P118" s="274"/>
    </row>
    <row r="119" spans="2:17" s="67" customFormat="1" ht="24" thickBot="1" x14ac:dyDescent="0.6">
      <c r="B119" s="209" t="s">
        <v>129</v>
      </c>
      <c r="C119" s="211" t="str">
        <f>"Remember: Estimated Crop Yield Per Tree Is "&amp;C37&amp;" "&amp;D39</f>
        <v>Remember: Estimated Crop Yield Per Tree Is 0 lbs, cu, ea</v>
      </c>
      <c r="D119" s="210"/>
      <c r="E119" s="210"/>
      <c r="F119" s="210"/>
      <c r="G119"/>
      <c r="H119"/>
      <c r="J119" s="272"/>
      <c r="K119" s="273"/>
      <c r="L119" s="272"/>
      <c r="M119" s="274"/>
      <c r="N119" s="274"/>
      <c r="O119" s="275"/>
      <c r="P119" s="274"/>
    </row>
    <row r="120" spans="2:17" s="67" customFormat="1" ht="15.5" x14ac:dyDescent="0.35">
      <c r="B120" s="239" t="s">
        <v>125</v>
      </c>
      <c r="C120" s="672" t="s">
        <v>371</v>
      </c>
      <c r="D120" s="679" t="s">
        <v>2</v>
      </c>
      <c r="E120" s="678" t="s">
        <v>3</v>
      </c>
      <c r="F120" s="671" t="s">
        <v>18</v>
      </c>
      <c r="G120"/>
      <c r="H120"/>
      <c r="J120" s="272"/>
      <c r="K120" s="273"/>
      <c r="L120" s="272"/>
      <c r="M120" s="274"/>
      <c r="N120" s="274"/>
      <c r="O120" s="275"/>
      <c r="P120" s="274"/>
    </row>
    <row r="121" spans="2:17" s="67" customFormat="1" ht="15.5" x14ac:dyDescent="0.35">
      <c r="B121" s="193" t="s">
        <v>110</v>
      </c>
      <c r="C121" s="71">
        <v>0</v>
      </c>
      <c r="D121" s="72" t="s">
        <v>98</v>
      </c>
      <c r="E121" s="73">
        <v>0</v>
      </c>
      <c r="F121" s="74">
        <f>C121*E121</f>
        <v>0</v>
      </c>
      <c r="G121"/>
      <c r="H121"/>
      <c r="J121" s="963"/>
      <c r="K121" s="963"/>
      <c r="L121" s="963"/>
      <c r="M121" s="963"/>
      <c r="N121" s="963"/>
      <c r="O121" s="963"/>
      <c r="P121" s="236"/>
    </row>
    <row r="122" spans="2:17" s="67" customFormat="1" ht="15.5" x14ac:dyDescent="0.35">
      <c r="B122" s="79" t="s">
        <v>34</v>
      </c>
      <c r="C122" s="71">
        <v>0</v>
      </c>
      <c r="D122" s="72"/>
      <c r="E122" s="73">
        <v>0</v>
      </c>
      <c r="F122" s="74">
        <f>C122*E122</f>
        <v>0</v>
      </c>
      <c r="G122"/>
      <c r="H122"/>
      <c r="J122" s="272"/>
      <c r="K122" s="276"/>
      <c r="L122" s="276"/>
      <c r="M122" s="277"/>
      <c r="N122" s="278"/>
      <c r="O122" s="849"/>
      <c r="P122" s="270"/>
    </row>
    <row r="123" spans="2:17" s="67" customFormat="1" ht="15.5" x14ac:dyDescent="0.35">
      <c r="B123" s="201" t="s">
        <v>34</v>
      </c>
      <c r="C123" s="84">
        <v>0</v>
      </c>
      <c r="D123" s="191"/>
      <c r="E123" s="192">
        <v>0</v>
      </c>
      <c r="F123" s="190">
        <f>C123*E123</f>
        <v>0</v>
      </c>
      <c r="G123"/>
      <c r="H123"/>
      <c r="J123" s="272"/>
      <c r="K123" s="273"/>
      <c r="L123" s="272"/>
      <c r="M123" s="274"/>
      <c r="N123" s="274"/>
      <c r="O123" s="275"/>
      <c r="P123" s="274"/>
    </row>
    <row r="124" spans="2:17" ht="16" thickBot="1" x14ac:dyDescent="0.4">
      <c r="B124" s="204"/>
      <c r="C124" s="205"/>
      <c r="D124" s="205"/>
      <c r="E124" s="205"/>
      <c r="F124" s="213">
        <f>SUM(F121:F123)</f>
        <v>0</v>
      </c>
      <c r="I124" s="67"/>
      <c r="J124" s="272"/>
      <c r="K124" s="273"/>
      <c r="L124" s="272"/>
      <c r="M124" s="274"/>
      <c r="N124" s="274"/>
      <c r="O124" s="275"/>
      <c r="P124" s="274"/>
      <c r="Q124" s="67"/>
    </row>
    <row r="125" spans="2:17" ht="15.5" x14ac:dyDescent="0.35">
      <c r="B125" s="238" t="s">
        <v>126</v>
      </c>
      <c r="C125" s="672" t="s">
        <v>371</v>
      </c>
      <c r="D125" s="679" t="s">
        <v>2</v>
      </c>
      <c r="E125" s="678" t="s">
        <v>3</v>
      </c>
      <c r="F125" s="671" t="s">
        <v>18</v>
      </c>
      <c r="I125" s="67"/>
      <c r="J125" s="272"/>
      <c r="K125" s="273"/>
      <c r="L125" s="272"/>
      <c r="M125" s="274"/>
      <c r="N125" s="274"/>
      <c r="O125" s="275"/>
      <c r="P125" s="274"/>
      <c r="Q125" s="67"/>
    </row>
    <row r="126" spans="2:17" ht="15.5" x14ac:dyDescent="0.35">
      <c r="B126" s="193" t="s">
        <v>110</v>
      </c>
      <c r="C126" s="71">
        <v>0</v>
      </c>
      <c r="D126" s="72" t="s">
        <v>98</v>
      </c>
      <c r="E126" s="73">
        <v>0</v>
      </c>
      <c r="F126" s="74">
        <f>C126*E126</f>
        <v>0</v>
      </c>
      <c r="I126" s="67"/>
      <c r="J126" s="963"/>
      <c r="K126" s="963"/>
      <c r="L126" s="963"/>
      <c r="M126" s="963"/>
      <c r="N126" s="963"/>
      <c r="O126" s="963"/>
      <c r="P126" s="236"/>
      <c r="Q126" s="67"/>
    </row>
    <row r="127" spans="2:17" ht="16.5" customHeight="1" x14ac:dyDescent="0.35">
      <c r="B127" s="201" t="s">
        <v>34</v>
      </c>
      <c r="C127" s="71">
        <v>0</v>
      </c>
      <c r="D127" s="72"/>
      <c r="E127" s="73">
        <v>0</v>
      </c>
      <c r="F127" s="74">
        <f>C127*E127</f>
        <v>0</v>
      </c>
      <c r="I127" s="67"/>
      <c r="J127" s="849"/>
      <c r="K127" s="849"/>
      <c r="L127" s="849"/>
      <c r="M127" s="849"/>
      <c r="N127" s="849"/>
      <c r="O127" s="849"/>
      <c r="P127" s="270"/>
      <c r="Q127" s="67"/>
    </row>
    <row r="128" spans="2:17" ht="15.5" x14ac:dyDescent="0.35">
      <c r="B128" s="201" t="s">
        <v>34</v>
      </c>
      <c r="C128" s="84">
        <v>0</v>
      </c>
      <c r="D128" s="191"/>
      <c r="E128" s="192">
        <v>0</v>
      </c>
      <c r="F128" s="190">
        <f>C128*E128</f>
        <v>0</v>
      </c>
      <c r="I128" s="67"/>
      <c r="J128" s="847"/>
      <c r="K128" s="847"/>
      <c r="L128" s="847"/>
      <c r="M128" s="847"/>
      <c r="N128" s="847"/>
      <c r="O128" s="847"/>
      <c r="P128" s="274"/>
      <c r="Q128" s="67"/>
    </row>
    <row r="129" spans="2:16" s="67" customFormat="1" ht="15.75" customHeight="1" thickBot="1" x14ac:dyDescent="0.4">
      <c r="B129" s="206"/>
      <c r="C129" s="205"/>
      <c r="D129" s="205"/>
      <c r="E129" s="205"/>
      <c r="F129" s="213">
        <f>SUM(F126:F128)</f>
        <v>0</v>
      </c>
      <c r="G129"/>
      <c r="H129"/>
      <c r="J129" s="847"/>
      <c r="K129" s="847"/>
      <c r="L129" s="847"/>
      <c r="M129" s="847"/>
      <c r="N129" s="847"/>
      <c r="O129" s="847"/>
      <c r="P129" s="274"/>
    </row>
    <row r="130" spans="2:16" s="67" customFormat="1" ht="15.5" x14ac:dyDescent="0.35">
      <c r="B130" s="238" t="s">
        <v>127</v>
      </c>
      <c r="C130" s="672" t="s">
        <v>371</v>
      </c>
      <c r="D130" s="679" t="s">
        <v>2</v>
      </c>
      <c r="E130" s="678" t="s">
        <v>3</v>
      </c>
      <c r="F130" s="671" t="s">
        <v>18</v>
      </c>
      <c r="G130"/>
      <c r="H130"/>
      <c r="J130" s="847"/>
      <c r="K130" s="847"/>
      <c r="L130" s="847"/>
      <c r="M130" s="847"/>
      <c r="N130" s="847"/>
      <c r="O130" s="847"/>
      <c r="P130" s="236"/>
    </row>
    <row r="131" spans="2:16" s="67" customFormat="1" ht="15.5" x14ac:dyDescent="0.35">
      <c r="B131" s="193" t="s">
        <v>110</v>
      </c>
      <c r="C131" s="71">
        <v>0</v>
      </c>
      <c r="D131" s="72" t="s">
        <v>98</v>
      </c>
      <c r="E131" s="73">
        <v>0</v>
      </c>
      <c r="F131" s="74">
        <f>C131*E131</f>
        <v>0</v>
      </c>
      <c r="G131"/>
      <c r="H131"/>
      <c r="J131" s="847"/>
      <c r="K131" s="847"/>
      <c r="L131" s="847"/>
      <c r="M131" s="847"/>
      <c r="N131" s="847"/>
      <c r="O131" s="847"/>
      <c r="P131" s="270"/>
    </row>
    <row r="132" spans="2:16" s="67" customFormat="1" ht="15.5" x14ac:dyDescent="0.35">
      <c r="B132" s="79" t="s">
        <v>34</v>
      </c>
      <c r="C132" s="71">
        <v>0</v>
      </c>
      <c r="D132" s="72"/>
      <c r="E132" s="73">
        <v>0</v>
      </c>
      <c r="F132" s="74">
        <f>C132*E132</f>
        <v>0</v>
      </c>
      <c r="G132"/>
      <c r="H132"/>
      <c r="J132" s="847"/>
      <c r="K132" s="847"/>
      <c r="L132" s="847"/>
      <c r="M132" s="847"/>
      <c r="N132" s="847"/>
      <c r="O132" s="847"/>
      <c r="P132" s="274"/>
    </row>
    <row r="133" spans="2:16" s="67" customFormat="1" ht="15.5" x14ac:dyDescent="0.35">
      <c r="B133" s="201" t="s">
        <v>34</v>
      </c>
      <c r="C133" s="84">
        <v>0</v>
      </c>
      <c r="D133" s="191"/>
      <c r="E133" s="192">
        <v>0</v>
      </c>
      <c r="F133" s="190">
        <f>C133*E133</f>
        <v>0</v>
      </c>
      <c r="G133"/>
      <c r="H133"/>
      <c r="J133" s="847"/>
      <c r="K133" s="847"/>
      <c r="L133" s="847"/>
      <c r="M133" s="847"/>
      <c r="N133" s="847"/>
      <c r="O133" s="847"/>
      <c r="P133" s="274"/>
    </row>
    <row r="134" spans="2:16" s="67" customFormat="1" ht="16" thickBot="1" x14ac:dyDescent="0.4">
      <c r="B134" s="206"/>
      <c r="C134" s="205"/>
      <c r="D134" s="205"/>
      <c r="E134" s="205"/>
      <c r="F134" s="213">
        <f>SUM(F131:F133)</f>
        <v>0</v>
      </c>
      <c r="G134"/>
      <c r="H134"/>
      <c r="J134" s="847"/>
      <c r="K134" s="847"/>
      <c r="L134" s="847"/>
      <c r="M134" s="847"/>
      <c r="N134" s="847"/>
      <c r="O134" s="847"/>
      <c r="P134" s="274"/>
    </row>
    <row r="135" spans="2:16" s="67" customFormat="1" ht="15.5" x14ac:dyDescent="0.35">
      <c r="B135" s="238" t="s">
        <v>113</v>
      </c>
      <c r="C135" s="672" t="s">
        <v>371</v>
      </c>
      <c r="D135" s="679" t="s">
        <v>2</v>
      </c>
      <c r="E135" s="678" t="s">
        <v>3</v>
      </c>
      <c r="F135" s="671" t="s">
        <v>18</v>
      </c>
      <c r="G135"/>
      <c r="H135"/>
      <c r="J135" s="847"/>
      <c r="K135" s="847"/>
      <c r="L135" s="847"/>
      <c r="M135" s="847"/>
      <c r="N135" s="847"/>
      <c r="O135" s="847"/>
      <c r="P135" s="236"/>
    </row>
    <row r="136" spans="2:16" s="67" customFormat="1" ht="15.5" x14ac:dyDescent="0.35">
      <c r="B136" s="193" t="s">
        <v>110</v>
      </c>
      <c r="C136" s="71">
        <v>0</v>
      </c>
      <c r="D136" s="72" t="s">
        <v>98</v>
      </c>
      <c r="E136" s="73">
        <v>0</v>
      </c>
      <c r="F136" s="74">
        <f>C136*E136</f>
        <v>0</v>
      </c>
      <c r="G136"/>
      <c r="H136"/>
      <c r="J136" s="847"/>
      <c r="K136" s="847"/>
      <c r="L136" s="847"/>
      <c r="M136" s="847"/>
      <c r="N136" s="847"/>
      <c r="O136" s="847"/>
      <c r="P136" s="278"/>
    </row>
    <row r="137" spans="2:16" s="67" customFormat="1" ht="15.5" x14ac:dyDescent="0.35">
      <c r="B137" s="79" t="s">
        <v>34</v>
      </c>
      <c r="C137" s="71">
        <v>0</v>
      </c>
      <c r="D137" s="72"/>
      <c r="E137" s="73">
        <v>0</v>
      </c>
      <c r="F137" s="74">
        <f>C137*E137</f>
        <v>0</v>
      </c>
      <c r="G137"/>
      <c r="H137"/>
      <c r="J137" s="847"/>
      <c r="K137" s="847"/>
      <c r="L137" s="847"/>
      <c r="M137" s="847"/>
      <c r="N137" s="847"/>
      <c r="O137" s="847"/>
      <c r="P137" s="274"/>
    </row>
    <row r="138" spans="2:16" s="67" customFormat="1" ht="15.5" x14ac:dyDescent="0.35">
      <c r="B138" s="201" t="s">
        <v>34</v>
      </c>
      <c r="C138" s="84">
        <v>0</v>
      </c>
      <c r="D138" s="191"/>
      <c r="E138" s="192">
        <v>0</v>
      </c>
      <c r="F138" s="190">
        <f>C138*E138</f>
        <v>0</v>
      </c>
      <c r="G138"/>
      <c r="H138"/>
      <c r="J138" s="847"/>
      <c r="K138" s="847"/>
      <c r="L138" s="847"/>
      <c r="M138" s="847"/>
      <c r="N138" s="847"/>
      <c r="O138" s="847"/>
      <c r="P138" s="274"/>
    </row>
    <row r="139" spans="2:16" s="67" customFormat="1" ht="15.75" customHeight="1" thickBot="1" x14ac:dyDescent="0.4">
      <c r="B139" s="206"/>
      <c r="C139" s="205"/>
      <c r="D139" s="205"/>
      <c r="E139" s="205"/>
      <c r="F139" s="213">
        <f>SUM(F136:F138)</f>
        <v>0</v>
      </c>
      <c r="G139"/>
      <c r="H139"/>
      <c r="J139" s="847"/>
      <c r="K139" s="847"/>
      <c r="L139" s="847"/>
      <c r="M139" s="847"/>
      <c r="N139" s="847"/>
      <c r="O139" s="847"/>
      <c r="P139" s="274"/>
    </row>
    <row r="140" spans="2:16" s="67" customFormat="1" ht="15.5" x14ac:dyDescent="0.35">
      <c r="B140" s="238" t="s">
        <v>99</v>
      </c>
      <c r="C140" s="672" t="s">
        <v>371</v>
      </c>
      <c r="D140" s="679" t="s">
        <v>2</v>
      </c>
      <c r="E140" s="678" t="s">
        <v>3</v>
      </c>
      <c r="F140" s="671" t="s">
        <v>18</v>
      </c>
      <c r="G140"/>
      <c r="H140"/>
      <c r="J140" s="847"/>
      <c r="K140" s="847"/>
      <c r="L140" s="847"/>
      <c r="M140" s="847"/>
      <c r="N140" s="847"/>
      <c r="O140" s="847"/>
      <c r="P140" s="236"/>
    </row>
    <row r="141" spans="2:16" s="67" customFormat="1" ht="15.5" x14ac:dyDescent="0.35">
      <c r="B141" s="79" t="s">
        <v>34</v>
      </c>
      <c r="C141" s="71">
        <v>0</v>
      </c>
      <c r="D141" s="72"/>
      <c r="E141" s="73">
        <v>0</v>
      </c>
      <c r="F141" s="74">
        <f>C141*E141</f>
        <v>0</v>
      </c>
      <c r="G141"/>
      <c r="H141"/>
      <c r="J141" s="847"/>
      <c r="K141" s="847"/>
      <c r="L141" s="847"/>
      <c r="M141" s="847"/>
      <c r="N141" s="847"/>
      <c r="O141" s="847"/>
      <c r="P141" s="236"/>
    </row>
    <row r="142" spans="2:16" s="67" customFormat="1" ht="15.5" x14ac:dyDescent="0.35">
      <c r="B142" s="201" t="s">
        <v>34</v>
      </c>
      <c r="C142" s="84">
        <v>0</v>
      </c>
      <c r="D142" s="191"/>
      <c r="E142" s="192">
        <v>0</v>
      </c>
      <c r="F142" s="190">
        <f>C142*E142</f>
        <v>0</v>
      </c>
      <c r="G142"/>
      <c r="H142"/>
      <c r="J142" s="847"/>
      <c r="K142" s="847"/>
      <c r="L142" s="847"/>
      <c r="M142" s="847"/>
      <c r="N142" s="847"/>
      <c r="O142" s="847"/>
      <c r="P142" s="153"/>
    </row>
    <row r="143" spans="2:16" s="67" customFormat="1" ht="15.5" x14ac:dyDescent="0.35">
      <c r="B143" s="201" t="s">
        <v>34</v>
      </c>
      <c r="C143" s="84">
        <v>0</v>
      </c>
      <c r="D143" s="191"/>
      <c r="E143" s="192">
        <v>0</v>
      </c>
      <c r="F143" s="190">
        <f>C143*E143</f>
        <v>0</v>
      </c>
      <c r="G143"/>
      <c r="H143"/>
      <c r="J143" s="847"/>
      <c r="K143" s="847"/>
      <c r="L143" s="847"/>
      <c r="M143" s="847"/>
      <c r="N143" s="847"/>
      <c r="O143" s="847"/>
      <c r="P143" s="80"/>
    </row>
    <row r="144" spans="2:16" s="67" customFormat="1" ht="16" thickBot="1" x14ac:dyDescent="0.4">
      <c r="B144" s="207"/>
      <c r="C144" s="208"/>
      <c r="D144" s="208"/>
      <c r="E144" s="208"/>
      <c r="F144" s="212">
        <f>SUM(F141:F143)</f>
        <v>0</v>
      </c>
      <c r="G144"/>
      <c r="H144"/>
      <c r="J144" s="847"/>
      <c r="K144" s="847"/>
      <c r="L144" s="847"/>
      <c r="M144" s="847"/>
      <c r="N144" s="847"/>
      <c r="O144" s="847"/>
      <c r="P144" s="80"/>
    </row>
    <row r="145" spans="2:16" s="67" customFormat="1" ht="18.5" x14ac:dyDescent="0.45">
      <c r="B145" s="151"/>
      <c r="C145" s="151"/>
      <c r="D145" s="151"/>
      <c r="E145" s="69" t="s">
        <v>406</v>
      </c>
      <c r="F145" s="80">
        <f>SUM(F98,F109,F116,F118,F124,F129,F134,F139,F144)</f>
        <v>0</v>
      </c>
      <c r="G145"/>
      <c r="H145"/>
      <c r="J145" s="847"/>
      <c r="K145" s="847"/>
      <c r="L145" s="847"/>
      <c r="M145" s="847"/>
      <c r="N145" s="847"/>
      <c r="O145" s="847"/>
      <c r="P145" s="80"/>
    </row>
    <row r="146" spans="2:16" s="67" customFormat="1" ht="16" thickBot="1" x14ac:dyDescent="0.4">
      <c r="B146"/>
      <c r="C146"/>
      <c r="D146"/>
      <c r="E146"/>
      <c r="F146"/>
      <c r="G146"/>
      <c r="H146"/>
      <c r="J146" s="847"/>
      <c r="K146" s="847"/>
      <c r="L146" s="847"/>
      <c r="M146" s="847"/>
      <c r="N146" s="847"/>
      <c r="O146" s="847"/>
      <c r="P146" s="80"/>
    </row>
    <row r="147" spans="2:16" s="67" customFormat="1" ht="26.5" thickBot="1" x14ac:dyDescent="0.65">
      <c r="B147" s="866" t="s">
        <v>284</v>
      </c>
      <c r="C147" s="867"/>
      <c r="D147" s="105"/>
      <c r="E147"/>
      <c r="F147"/>
      <c r="G147"/>
      <c r="H147"/>
      <c r="J147" s="847"/>
      <c r="K147" s="847"/>
      <c r="L147" s="847"/>
      <c r="M147" s="847"/>
      <c r="N147" s="847"/>
      <c r="O147" s="847"/>
      <c r="P147" s="153"/>
    </row>
    <row r="148" spans="2:16" s="67" customFormat="1" ht="26.5" thickBot="1" x14ac:dyDescent="0.65">
      <c r="B148" s="105"/>
      <c r="C148" s="105"/>
      <c r="D148" s="105"/>
      <c r="E148" s="357"/>
      <c r="F148" s="357"/>
      <c r="G148" s="357"/>
      <c r="H148" s="357"/>
      <c r="I148" s="357"/>
      <c r="J148" s="358"/>
      <c r="K148" s="152"/>
      <c r="L148" s="152"/>
      <c r="M148" s="152"/>
      <c r="N148" s="152"/>
      <c r="O148" s="152"/>
      <c r="P148" s="80"/>
    </row>
    <row r="149" spans="2:16" s="67" customFormat="1" ht="26.5" thickBot="1" x14ac:dyDescent="0.65">
      <c r="B149" s="974" t="str">
        <f>"Crop 8: "&amp;B1</f>
        <v>Crop 8: write name here</v>
      </c>
      <c r="C149" s="975"/>
      <c r="D149" s="105"/>
      <c r="E149" s="847"/>
      <c r="F149" s="847"/>
      <c r="G149" s="847"/>
      <c r="H149" s="847"/>
      <c r="I149" s="847"/>
      <c r="J149" s="153"/>
      <c r="P149" s="80"/>
    </row>
    <row r="150" spans="2:16" s="67" customFormat="1" ht="18.5" x14ac:dyDescent="0.45">
      <c r="B150" s="491" t="s">
        <v>148</v>
      </c>
      <c r="C150" s="23">
        <f>F87+H145</f>
        <v>0</v>
      </c>
      <c r="D150"/>
      <c r="E150" s="847"/>
      <c r="F150" s="847"/>
      <c r="G150" s="847"/>
      <c r="H150" s="847"/>
      <c r="I150" s="847"/>
      <c r="J150" s="80"/>
      <c r="P150" s="80"/>
    </row>
    <row r="151" spans="2:16" s="67" customFormat="1" ht="18.5" x14ac:dyDescent="0.45">
      <c r="B151" s="492" t="s">
        <v>149</v>
      </c>
      <c r="C151" s="6">
        <f>H33</f>
        <v>0</v>
      </c>
      <c r="D151"/>
      <c r="E151" s="847"/>
      <c r="F151" s="847"/>
      <c r="G151" s="847"/>
      <c r="H151" s="847"/>
      <c r="I151" s="847"/>
      <c r="J151" s="80"/>
      <c r="P151" s="80"/>
    </row>
    <row r="152" spans="2:16" s="67" customFormat="1" ht="18.5" x14ac:dyDescent="0.45">
      <c r="B152" s="8" t="s">
        <v>150</v>
      </c>
      <c r="C152" s="16">
        <f>C151-C150</f>
        <v>0</v>
      </c>
      <c r="D152"/>
      <c r="E152" s="847"/>
      <c r="F152" s="847"/>
      <c r="G152" s="847"/>
      <c r="H152" s="847"/>
      <c r="I152" s="847"/>
      <c r="J152" s="80"/>
      <c r="P152" s="153"/>
    </row>
    <row r="153" spans="2:16" s="67" customFormat="1" ht="19" thickBot="1" x14ac:dyDescent="0.5">
      <c r="B153" s="8" t="s">
        <v>31</v>
      </c>
      <c r="C153" s="107">
        <f>IFERROR(C152/C151,0)</f>
        <v>0</v>
      </c>
      <c r="D153"/>
      <c r="E153" s="847"/>
      <c r="F153" s="847"/>
      <c r="G153" s="847"/>
      <c r="H153" s="847"/>
      <c r="I153" s="847"/>
      <c r="J153" s="80"/>
      <c r="P153" s="80"/>
    </row>
    <row r="154" spans="2:16" s="67" customFormat="1" ht="18.5" x14ac:dyDescent="0.45">
      <c r="B154" s="348" t="s">
        <v>151</v>
      </c>
      <c r="C154" s="351">
        <f>IFERROR(C150/H32,0)</f>
        <v>0</v>
      </c>
      <c r="D154"/>
      <c r="E154" s="847"/>
      <c r="F154" s="847"/>
      <c r="G154" s="847"/>
      <c r="H154" s="847"/>
      <c r="I154" s="847"/>
      <c r="J154" s="80"/>
      <c r="P154" s="80"/>
    </row>
    <row r="155" spans="2:16" s="67" customFormat="1" ht="18.5" x14ac:dyDescent="0.45">
      <c r="B155" s="492" t="s">
        <v>128</v>
      </c>
      <c r="C155" s="352" t="str">
        <f>D4</f>
        <v>lbs, cu</v>
      </c>
      <c r="D155"/>
      <c r="E155" s="847"/>
      <c r="F155" s="847"/>
      <c r="G155" s="847"/>
      <c r="H155" s="847"/>
      <c r="I155" s="847"/>
      <c r="J155" s="80"/>
      <c r="P155" s="80"/>
    </row>
    <row r="156" spans="2:16" s="67" customFormat="1" ht="18.5" x14ac:dyDescent="0.45">
      <c r="B156" s="492" t="s">
        <v>306</v>
      </c>
      <c r="C156" s="289">
        <f>IFERROR('Covering Overheads + Profit'!E23,0)</f>
        <v>0</v>
      </c>
      <c r="D156"/>
      <c r="E156" s="847"/>
      <c r="F156" s="847"/>
      <c r="G156" s="847"/>
      <c r="H156" s="847"/>
      <c r="I156" s="847"/>
      <c r="J156" s="80"/>
      <c r="P156" s="80"/>
    </row>
    <row r="157" spans="2:16" s="67" customFormat="1" ht="18.5" x14ac:dyDescent="0.45">
      <c r="B157" s="492" t="s">
        <v>269</v>
      </c>
      <c r="C157" s="697">
        <f>IFERROR(C156/C151,0)</f>
        <v>0</v>
      </c>
      <c r="D157"/>
      <c r="E157" s="847"/>
      <c r="F157" s="847"/>
      <c r="G157" s="847"/>
      <c r="H157" s="847"/>
      <c r="I157" s="847"/>
      <c r="J157" s="80"/>
      <c r="P157" s="153"/>
    </row>
    <row r="158" spans="2:16" s="67" customFormat="1" ht="19" thickBot="1" x14ac:dyDescent="0.5">
      <c r="B158" s="291" t="s">
        <v>143</v>
      </c>
      <c r="C158" s="25">
        <f>IFERROR((C150+C156)/H32,0)</f>
        <v>0</v>
      </c>
      <c r="D158"/>
      <c r="E158" s="847"/>
      <c r="F158" s="847"/>
      <c r="G158" s="847"/>
      <c r="H158" s="847"/>
      <c r="I158" s="847"/>
      <c r="J158" s="80"/>
      <c r="P158" s="80"/>
    </row>
    <row r="159" spans="2:16" s="67" customFormat="1" ht="18.5" x14ac:dyDescent="0.45">
      <c r="B159" s="288" t="s">
        <v>319</v>
      </c>
      <c r="C159" s="770">
        <f>C151-C150-C156</f>
        <v>0</v>
      </c>
      <c r="D159"/>
      <c r="E159" s="847"/>
      <c r="F159" s="847"/>
      <c r="G159" s="847"/>
      <c r="H159" s="847"/>
      <c r="I159" s="847"/>
      <c r="J159" s="80"/>
      <c r="P159" s="80"/>
    </row>
    <row r="160" spans="2:16" s="67" customFormat="1" ht="18.5" x14ac:dyDescent="0.45">
      <c r="B160" s="288" t="s">
        <v>311</v>
      </c>
      <c r="C160" s="289">
        <f>'Covering Overheads + Profit'!F23</f>
        <v>0</v>
      </c>
      <c r="D160"/>
      <c r="E160" s="847"/>
      <c r="F160" s="847"/>
      <c r="G160" s="847"/>
      <c r="H160" s="847"/>
      <c r="I160" s="847"/>
      <c r="J160" s="80"/>
      <c r="P160" s="80"/>
    </row>
    <row r="161" spans="2:16" s="67" customFormat="1" ht="19" thickBot="1" x14ac:dyDescent="0.5">
      <c r="B161" s="109" t="s">
        <v>309</v>
      </c>
      <c r="C161" s="108">
        <f>IFERROR((C150+C156+C160)/H32,0)</f>
        <v>0</v>
      </c>
      <c r="D161"/>
      <c r="E161" s="847"/>
      <c r="F161" s="847"/>
      <c r="G161" s="847"/>
      <c r="H161" s="847"/>
      <c r="I161" s="847"/>
      <c r="J161" s="80"/>
      <c r="P161" s="153"/>
    </row>
    <row r="162" spans="2:16" s="152" customFormat="1" ht="18.75" customHeight="1" x14ac:dyDescent="0.45">
      <c r="B162" s="286" t="s">
        <v>405</v>
      </c>
      <c r="C162" s="287">
        <f>IFERROR(C152/(C36),0)</f>
        <v>0</v>
      </c>
      <c r="D162" s="34"/>
      <c r="E162"/>
      <c r="F162" s="67"/>
      <c r="G162" s="67"/>
      <c r="H162" s="67"/>
      <c r="I162" s="30"/>
      <c r="J162" s="962"/>
      <c r="K162" s="962"/>
      <c r="L162" s="962"/>
      <c r="M162" s="962"/>
      <c r="N162" s="962"/>
      <c r="O162" s="962"/>
    </row>
    <row r="163" spans="2:16" s="67" customFormat="1" ht="19.5" customHeight="1" thickBot="1" x14ac:dyDescent="0.5">
      <c r="B163" s="303" t="s">
        <v>380</v>
      </c>
      <c r="C163" s="349">
        <f>IFERROR(C150/(C41),0)</f>
        <v>0</v>
      </c>
      <c r="D163" s="34"/>
      <c r="E163" s="34"/>
      <c r="F163" s="34"/>
      <c r="G163" s="34"/>
      <c r="H163"/>
      <c r="I163"/>
      <c r="J163" s="848"/>
      <c r="K163" s="848"/>
      <c r="L163" s="848"/>
      <c r="M163" s="848"/>
      <c r="N163" s="848"/>
      <c r="O163" s="848"/>
    </row>
    <row r="164" spans="2:16" s="67" customFormat="1" ht="26.25" customHeight="1" x14ac:dyDescent="0.45">
      <c r="B164" s="346"/>
      <c r="C164" s="347"/>
      <c r="D164" s="34"/>
      <c r="E164" s="34"/>
      <c r="F164" s="34"/>
      <c r="G164" s="34"/>
      <c r="H164"/>
      <c r="I164"/>
      <c r="J164" s="848"/>
      <c r="K164" s="848"/>
      <c r="L164" s="848"/>
      <c r="M164" s="848"/>
      <c r="N164" s="848"/>
      <c r="O164" s="848"/>
    </row>
    <row r="165" spans="2:16" s="67" customFormat="1" ht="26.25" customHeight="1" x14ac:dyDescent="0.35">
      <c r="B165"/>
      <c r="C165"/>
      <c r="D165"/>
      <c r="E165"/>
      <c r="F165"/>
      <c r="G165"/>
      <c r="H165"/>
      <c r="I165"/>
      <c r="J165" s="34"/>
      <c r="K165" s="34"/>
      <c r="L165" s="34"/>
      <c r="M165" s="34"/>
      <c r="N165" s="34"/>
      <c r="O165" s="34"/>
    </row>
    <row r="166" spans="2:16" s="67" customFormat="1" ht="26.25" customHeight="1" x14ac:dyDescent="0.35">
      <c r="B166"/>
      <c r="C166"/>
      <c r="D166"/>
      <c r="E166"/>
      <c r="F166"/>
      <c r="G166"/>
      <c r="H166"/>
      <c r="I166"/>
      <c r="J166"/>
      <c r="K166"/>
      <c r="L166"/>
      <c r="M166"/>
      <c r="N166"/>
      <c r="O166"/>
    </row>
    <row r="167" spans="2:16" s="67" customFormat="1" ht="26.25" customHeight="1" x14ac:dyDescent="0.35">
      <c r="B167"/>
      <c r="C167"/>
      <c r="D167"/>
      <c r="E167" s="666"/>
      <c r="F167" s="666"/>
      <c r="G167" s="666"/>
      <c r="H167" s="666"/>
      <c r="I167" s="666"/>
      <c r="J167" s="80"/>
    </row>
    <row r="168" spans="2:16" s="67" customFormat="1" ht="26.25" customHeight="1" x14ac:dyDescent="0.35">
      <c r="B168"/>
      <c r="C168"/>
      <c r="D168"/>
      <c r="E168" s="666"/>
      <c r="F168" s="666"/>
      <c r="G168" s="666"/>
      <c r="H168" s="666"/>
      <c r="I168" s="666"/>
      <c r="J168" s="80"/>
    </row>
    <row r="169" spans="2:16" s="67" customFormat="1" ht="26.25" customHeight="1" x14ac:dyDescent="0.35">
      <c r="B169"/>
      <c r="C169"/>
      <c r="D169"/>
      <c r="E169" s="666"/>
      <c r="F169" s="666"/>
      <c r="G169" s="666"/>
      <c r="H169" s="666"/>
      <c r="I169" s="666"/>
      <c r="J169" s="80"/>
    </row>
    <row r="170" spans="2:16" s="67" customFormat="1" ht="26.25" customHeight="1" x14ac:dyDescent="0.35">
      <c r="B170"/>
      <c r="C170"/>
      <c r="D170"/>
      <c r="E170" s="666"/>
      <c r="F170" s="666"/>
      <c r="G170" s="666"/>
      <c r="H170" s="666"/>
      <c r="I170" s="666"/>
      <c r="J170" s="80"/>
    </row>
    <row r="171" spans="2:16" s="67" customFormat="1" ht="26.25" customHeight="1" x14ac:dyDescent="0.35">
      <c r="B171"/>
      <c r="C171"/>
      <c r="D171"/>
      <c r="E171" s="666"/>
      <c r="F171" s="666"/>
      <c r="G171" s="666"/>
      <c r="H171" s="666"/>
      <c r="I171" s="666"/>
      <c r="J171" s="80"/>
    </row>
    <row r="172" spans="2:16" s="67" customFormat="1" ht="26.25" customHeight="1" x14ac:dyDescent="0.45">
      <c r="B172"/>
      <c r="C172"/>
      <c r="D172"/>
      <c r="E172" s="666"/>
      <c r="F172" s="666"/>
      <c r="G172" s="666"/>
      <c r="H172" s="666"/>
      <c r="I172" s="666"/>
      <c r="J172" s="664"/>
      <c r="K172" s="664"/>
      <c r="L172" s="664"/>
      <c r="M172" s="664"/>
    </row>
    <row r="173" spans="2:16" s="67" customFormat="1" ht="26.25" customHeight="1" x14ac:dyDescent="0.45">
      <c r="B173"/>
      <c r="C173"/>
      <c r="D173"/>
      <c r="E173" s="768"/>
      <c r="F173" s="768"/>
      <c r="G173" s="768"/>
      <c r="H173" s="768"/>
      <c r="I173" s="768"/>
      <c r="J173" s="769"/>
      <c r="K173" s="769"/>
      <c r="L173" s="769"/>
      <c r="M173" s="769"/>
    </row>
    <row r="174" spans="2:16" s="67" customFormat="1" ht="26.25" customHeight="1" x14ac:dyDescent="0.45">
      <c r="B174"/>
      <c r="C174"/>
      <c r="D174"/>
      <c r="E174" s="768"/>
      <c r="F174" s="768"/>
      <c r="G174" s="768"/>
      <c r="H174" s="768"/>
      <c r="I174" s="768"/>
      <c r="J174" s="769"/>
      <c r="K174" s="769"/>
      <c r="L174" s="769"/>
      <c r="M174" s="769"/>
    </row>
    <row r="175" spans="2:16" s="67" customFormat="1" ht="26.25" customHeight="1" x14ac:dyDescent="0.45">
      <c r="B175"/>
      <c r="C175"/>
      <c r="D175"/>
      <c r="E175" s="768"/>
      <c r="F175" s="768"/>
      <c r="G175" s="768"/>
      <c r="H175" s="768"/>
      <c r="I175" s="768"/>
      <c r="J175" s="769"/>
      <c r="K175" s="769"/>
      <c r="L175" s="769"/>
      <c r="M175" s="769"/>
    </row>
    <row r="176" spans="2:16" s="67" customFormat="1" ht="26.25" customHeight="1" x14ac:dyDescent="0.45">
      <c r="B176"/>
      <c r="C176"/>
      <c r="D176" s="34"/>
      <c r="E176"/>
      <c r="I176" s="30"/>
      <c r="J176" s="664"/>
      <c r="K176" s="664"/>
      <c r="L176" s="664"/>
      <c r="M176" s="664"/>
      <c r="N176" s="664"/>
      <c r="O176" s="664"/>
      <c r="P176" s="143"/>
    </row>
    <row r="177" spans="2:17" s="67" customFormat="1" ht="26.25" customHeight="1" x14ac:dyDescent="0.45">
      <c r="B177"/>
      <c r="C177"/>
      <c r="D177" s="34"/>
      <c r="E177" s="34"/>
      <c r="F177" s="34"/>
      <c r="G177" s="34"/>
      <c r="H177"/>
      <c r="I177"/>
      <c r="J177" s="664"/>
      <c r="K177" s="664"/>
      <c r="L177" s="664"/>
      <c r="M177" s="664"/>
      <c r="N177" s="664"/>
      <c r="O177" s="664"/>
      <c r="P177" s="143"/>
    </row>
    <row r="178" spans="2:17" s="67" customFormat="1" ht="18.5" x14ac:dyDescent="0.45">
      <c r="B178" s="346"/>
      <c r="C178" s="347"/>
      <c r="D178" s="34"/>
      <c r="E178" s="34"/>
      <c r="F178" s="34"/>
      <c r="G178" s="34"/>
      <c r="H178"/>
      <c r="I178"/>
      <c r="J178" s="34"/>
      <c r="K178" s="34"/>
      <c r="L178" s="34"/>
      <c r="M178" s="34"/>
      <c r="N178" s="664"/>
      <c r="O178" s="664"/>
      <c r="P178" s="143"/>
    </row>
    <row r="179" spans="2:17" ht="15" customHeight="1" x14ac:dyDescent="0.35">
      <c r="N179" s="34"/>
      <c r="O179" s="34"/>
      <c r="P179" s="34"/>
      <c r="Q179" s="34"/>
    </row>
    <row r="184" spans="2:17" ht="22.5" customHeight="1" x14ac:dyDescent="0.35"/>
    <row r="191" spans="2:17" s="34" customFormat="1" x14ac:dyDescent="0.35">
      <c r="B191"/>
      <c r="C191"/>
      <c r="D191"/>
      <c r="E191"/>
      <c r="F191"/>
      <c r="G191"/>
      <c r="H191"/>
      <c r="I191"/>
      <c r="J191"/>
      <c r="K191"/>
      <c r="L191"/>
      <c r="M191"/>
      <c r="N191"/>
      <c r="O191"/>
      <c r="P191"/>
      <c r="Q191"/>
    </row>
    <row r="192" spans="2:17" s="34" customFormat="1" x14ac:dyDescent="0.35">
      <c r="B192"/>
      <c r="C192"/>
      <c r="D192"/>
      <c r="E192"/>
      <c r="F192"/>
      <c r="G192"/>
      <c r="H192"/>
      <c r="I192"/>
      <c r="J192"/>
      <c r="K192"/>
      <c r="L192"/>
      <c r="M192"/>
      <c r="N192"/>
      <c r="O192"/>
      <c r="P192"/>
      <c r="Q192"/>
    </row>
  </sheetData>
  <sheetProtection sheet="1" objects="1" scenarios="1" selectLockedCells="1"/>
  <mergeCells count="33">
    <mergeCell ref="B45:D45"/>
    <mergeCell ref="E33:G33"/>
    <mergeCell ref="B34:D34"/>
    <mergeCell ref="B35:D35"/>
    <mergeCell ref="F38:H38"/>
    <mergeCell ref="F39:H39"/>
    <mergeCell ref="B1:C1"/>
    <mergeCell ref="D1:I1"/>
    <mergeCell ref="B3:D3"/>
    <mergeCell ref="B4:C4"/>
    <mergeCell ref="F4:H4"/>
    <mergeCell ref="F48:F49"/>
    <mergeCell ref="B61:B62"/>
    <mergeCell ref="C61:D61"/>
    <mergeCell ref="E61:E62"/>
    <mergeCell ref="F61:F62"/>
    <mergeCell ref="B48:B49"/>
    <mergeCell ref="C48:D48"/>
    <mergeCell ref="E48:E49"/>
    <mergeCell ref="B72:B73"/>
    <mergeCell ref="C72:D72"/>
    <mergeCell ref="E72:E73"/>
    <mergeCell ref="F72:F73"/>
    <mergeCell ref="B74:C74"/>
    <mergeCell ref="C88:E88"/>
    <mergeCell ref="B94:D94"/>
    <mergeCell ref="J162:O162"/>
    <mergeCell ref="K110:O110"/>
    <mergeCell ref="J115:O115"/>
    <mergeCell ref="J121:O121"/>
    <mergeCell ref="J126:O126"/>
    <mergeCell ref="B149:C149"/>
    <mergeCell ref="B147:C147"/>
  </mergeCells>
  <pageMargins left="0.25" right="0.25" top="0.75" bottom="0.75" header="0.3" footer="0.3"/>
  <pageSetup scale="40"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Q192"/>
  <sheetViews>
    <sheetView zoomScale="90" zoomScaleNormal="90" workbookViewId="0">
      <pane ySplit="1" topLeftCell="A2" activePane="bottomLeft" state="frozen"/>
      <selection activeCell="H27" sqref="H27"/>
      <selection pane="bottomLeft" activeCell="B1" sqref="B1:C1"/>
    </sheetView>
  </sheetViews>
  <sheetFormatPr defaultColWidth="8.81640625" defaultRowHeight="14.5" x14ac:dyDescent="0.35"/>
  <cols>
    <col min="1" max="1" width="5.1796875" customWidth="1"/>
    <col min="2" max="2" width="51.7265625" customWidth="1"/>
    <col min="3" max="3" width="16.1796875" customWidth="1"/>
    <col min="4" max="5" width="13.81640625" customWidth="1"/>
    <col min="6" max="6" width="11.453125" customWidth="1"/>
    <col min="7" max="7" width="12.81640625" customWidth="1"/>
    <col min="8" max="8" width="15.26953125" customWidth="1"/>
    <col min="9" max="9" width="10.7265625" customWidth="1"/>
    <col min="10" max="10" width="28" customWidth="1"/>
    <col min="11" max="11" width="11" customWidth="1"/>
    <col min="12" max="12" width="12" customWidth="1"/>
    <col min="14" max="14" width="12.453125" customWidth="1"/>
    <col min="15" max="15" width="14.1796875" customWidth="1"/>
    <col min="16" max="16" width="20.26953125" customWidth="1"/>
    <col min="17" max="17" width="15.81640625" customWidth="1"/>
  </cols>
  <sheetData>
    <row r="1" spans="1:15" ht="29" thickBot="1" x14ac:dyDescent="0.7">
      <c r="A1" s="708" t="s">
        <v>294</v>
      </c>
      <c r="B1" s="952" t="s">
        <v>34</v>
      </c>
      <c r="C1" s="953"/>
      <c r="D1" s="954" t="s">
        <v>118</v>
      </c>
      <c r="E1" s="954"/>
      <c r="F1" s="954"/>
      <c r="G1" s="954"/>
      <c r="H1" s="954"/>
      <c r="I1" s="955"/>
    </row>
    <row r="2" spans="1:15" s="55" customFormat="1" ht="12.75" customHeight="1" thickBot="1" x14ac:dyDescent="0.7">
      <c r="B2" s="221"/>
      <c r="C2" s="221"/>
      <c r="D2" s="222"/>
      <c r="E2" s="223"/>
      <c r="F2" s="223"/>
      <c r="G2" s="223"/>
      <c r="H2" s="223"/>
      <c r="I2" s="223"/>
      <c r="J2" s="218"/>
      <c r="K2" s="224"/>
    </row>
    <row r="3" spans="1:15" ht="29" thickBot="1" x14ac:dyDescent="0.7">
      <c r="B3" s="956" t="s">
        <v>285</v>
      </c>
      <c r="C3" s="957"/>
      <c r="D3" s="958"/>
      <c r="J3" s="66"/>
    </row>
    <row r="4" spans="1:15" ht="19.5" customHeight="1" thickBot="1" x14ac:dyDescent="0.4">
      <c r="B4" s="959" t="s">
        <v>123</v>
      </c>
      <c r="C4" s="960"/>
      <c r="D4" s="561" t="s">
        <v>407</v>
      </c>
      <c r="E4" s="844"/>
      <c r="F4" s="949"/>
      <c r="G4" s="949"/>
      <c r="H4" s="949"/>
      <c r="I4" s="844"/>
    </row>
    <row r="5" spans="1:15" s="55" customFormat="1" ht="19" thickBot="1" x14ac:dyDescent="0.4">
      <c r="B5" s="130"/>
      <c r="C5" s="130"/>
      <c r="D5" s="131"/>
      <c r="E5" s="129"/>
      <c r="F5" s="129"/>
      <c r="G5" s="129"/>
      <c r="H5" s="129"/>
      <c r="I5" s="129"/>
    </row>
    <row r="6" spans="1:15" s="244" customFormat="1" ht="33" customHeight="1" x14ac:dyDescent="0.35">
      <c r="B6" s="245" t="s">
        <v>105</v>
      </c>
      <c r="C6" s="242" t="s">
        <v>69</v>
      </c>
      <c r="D6" s="242" t="s">
        <v>70</v>
      </c>
      <c r="E6" s="242" t="s">
        <v>71</v>
      </c>
      <c r="F6" s="242" t="s">
        <v>72</v>
      </c>
      <c r="G6" s="242" t="s">
        <v>121</v>
      </c>
      <c r="H6" s="243" t="s">
        <v>122</v>
      </c>
    </row>
    <row r="7" spans="1:15" s="62" customFormat="1" ht="15.5" x14ac:dyDescent="0.35">
      <c r="B7" s="341" t="s">
        <v>34</v>
      </c>
      <c r="C7" s="252">
        <v>0</v>
      </c>
      <c r="D7" s="252">
        <v>0</v>
      </c>
      <c r="E7" s="253">
        <f>C7*D7</f>
        <v>0</v>
      </c>
      <c r="F7" s="73">
        <v>0</v>
      </c>
      <c r="G7" s="254">
        <f>E7*F7</f>
        <v>0</v>
      </c>
      <c r="H7" s="116">
        <f>IFERROR(G7/H33,0)</f>
        <v>0</v>
      </c>
    </row>
    <row r="8" spans="1:15" s="62" customFormat="1" ht="15.5" x14ac:dyDescent="0.35">
      <c r="B8" s="79" t="s">
        <v>34</v>
      </c>
      <c r="C8" s="252">
        <v>0</v>
      </c>
      <c r="D8" s="252">
        <v>0</v>
      </c>
      <c r="E8" s="253">
        <f>C8*D8</f>
        <v>0</v>
      </c>
      <c r="F8" s="73">
        <v>0</v>
      </c>
      <c r="G8" s="254">
        <f>E8*F8</f>
        <v>0</v>
      </c>
      <c r="H8" s="116">
        <f>IFERROR(G8/H33,0)</f>
        <v>0</v>
      </c>
    </row>
    <row r="9" spans="1:15" s="62" customFormat="1" ht="15.5" x14ac:dyDescent="0.35">
      <c r="B9" s="79" t="s">
        <v>34</v>
      </c>
      <c r="C9" s="252">
        <v>0</v>
      </c>
      <c r="D9" s="252">
        <v>0</v>
      </c>
      <c r="E9" s="253">
        <f>C9*D9</f>
        <v>0</v>
      </c>
      <c r="F9" s="73">
        <v>0</v>
      </c>
      <c r="G9" s="254">
        <f>E9*F9</f>
        <v>0</v>
      </c>
      <c r="H9" s="116">
        <f>IFERROR(G9/H33,0)</f>
        <v>0</v>
      </c>
    </row>
    <row r="10" spans="1:15" s="62" customFormat="1" ht="15.5" x14ac:dyDescent="0.35">
      <c r="B10" s="79" t="s">
        <v>34</v>
      </c>
      <c r="C10" s="252">
        <v>0</v>
      </c>
      <c r="D10" s="252">
        <v>0</v>
      </c>
      <c r="E10" s="253">
        <f>C10*D10</f>
        <v>0</v>
      </c>
      <c r="F10" s="73">
        <v>0</v>
      </c>
      <c r="G10" s="254">
        <f>E10*F10</f>
        <v>0</v>
      </c>
      <c r="H10" s="116">
        <f>IFERROR(G10/H33,0)</f>
        <v>0</v>
      </c>
    </row>
    <row r="11" spans="1:15" s="62" customFormat="1" ht="16" thickBot="1" x14ac:dyDescent="0.4">
      <c r="B11" s="79" t="s">
        <v>34</v>
      </c>
      <c r="C11" s="252">
        <v>0</v>
      </c>
      <c r="D11" s="252">
        <v>0</v>
      </c>
      <c r="E11" s="253">
        <f>C11*D11</f>
        <v>0</v>
      </c>
      <c r="F11" s="73">
        <v>0</v>
      </c>
      <c r="G11" s="254">
        <f>E11*F11</f>
        <v>0</v>
      </c>
      <c r="H11" s="116">
        <f>IFERROR(G11/H33,0)</f>
        <v>0</v>
      </c>
    </row>
    <row r="12" spans="1:15" s="282" customFormat="1" ht="19" thickBot="1" x14ac:dyDescent="0.5">
      <c r="B12" s="136" t="s">
        <v>13</v>
      </c>
      <c r="C12" s="137"/>
      <c r="D12" s="138"/>
      <c r="E12" s="139">
        <f>SUM(E7:E11)</f>
        <v>0</v>
      </c>
      <c r="F12" s="140"/>
      <c r="G12" s="141">
        <f>SUM(G7:G11)</f>
        <v>0</v>
      </c>
      <c r="H12" s="142">
        <f>IFERROR(G12/H33,0)</f>
        <v>0</v>
      </c>
      <c r="I12" s="62"/>
      <c r="J12" s="62"/>
      <c r="K12" s="62"/>
      <c r="L12" s="62"/>
      <c r="M12" s="62"/>
      <c r="N12" s="62"/>
      <c r="O12" s="62"/>
    </row>
    <row r="13" spans="1:15" s="250" customFormat="1" ht="32.25" customHeight="1" x14ac:dyDescent="0.35">
      <c r="B13" s="251" t="s">
        <v>106</v>
      </c>
      <c r="C13" s="246" t="s">
        <v>69</v>
      </c>
      <c r="D13" s="246" t="s">
        <v>70</v>
      </c>
      <c r="E13" s="247" t="s">
        <v>71</v>
      </c>
      <c r="F13" s="248" t="s">
        <v>72</v>
      </c>
      <c r="G13" s="248" t="s">
        <v>121</v>
      </c>
      <c r="H13" s="249" t="s">
        <v>122</v>
      </c>
    </row>
    <row r="14" spans="1:15" s="62" customFormat="1" ht="15.5" x14ac:dyDescent="0.35">
      <c r="B14" s="341" t="s">
        <v>34</v>
      </c>
      <c r="C14" s="255">
        <v>0</v>
      </c>
      <c r="D14" s="255">
        <v>0</v>
      </c>
      <c r="E14" s="253">
        <f>C14*D14</f>
        <v>0</v>
      </c>
      <c r="F14" s="192">
        <v>0</v>
      </c>
      <c r="G14" s="254">
        <f>E14*F14</f>
        <v>0</v>
      </c>
      <c r="H14" s="116">
        <f>IFERROR(G14/H33,0)</f>
        <v>0</v>
      </c>
    </row>
    <row r="15" spans="1:15" s="62" customFormat="1" ht="15.5" x14ac:dyDescent="0.35">
      <c r="B15" s="79" t="s">
        <v>34</v>
      </c>
      <c r="C15" s="255">
        <v>0</v>
      </c>
      <c r="D15" s="255">
        <v>0</v>
      </c>
      <c r="E15" s="253">
        <f>C15*D15</f>
        <v>0</v>
      </c>
      <c r="F15" s="192">
        <v>0</v>
      </c>
      <c r="G15" s="254">
        <f>E15*F15</f>
        <v>0</v>
      </c>
      <c r="H15" s="116">
        <f>IFERROR(G15/H33,0)</f>
        <v>0</v>
      </c>
    </row>
    <row r="16" spans="1:15" s="62" customFormat="1" ht="15.5" x14ac:dyDescent="0.35">
      <c r="B16" s="79" t="s">
        <v>34</v>
      </c>
      <c r="C16" s="252">
        <v>0</v>
      </c>
      <c r="D16" s="252">
        <v>0</v>
      </c>
      <c r="E16" s="253">
        <f>C16*D16</f>
        <v>0</v>
      </c>
      <c r="F16" s="73">
        <v>0</v>
      </c>
      <c r="G16" s="254">
        <f>E16*F16</f>
        <v>0</v>
      </c>
      <c r="H16" s="116">
        <f>IFERROR(G16/H33,0)</f>
        <v>0</v>
      </c>
    </row>
    <row r="17" spans="2:15" s="62" customFormat="1" ht="15.5" x14ac:dyDescent="0.35">
      <c r="B17" s="201" t="s">
        <v>34</v>
      </c>
      <c r="C17" s="255">
        <v>0</v>
      </c>
      <c r="D17" s="255">
        <v>0</v>
      </c>
      <c r="E17" s="256">
        <f>C17*D17</f>
        <v>0</v>
      </c>
      <c r="F17" s="192">
        <v>0</v>
      </c>
      <c r="G17" s="257">
        <f>E17*F17</f>
        <v>0</v>
      </c>
      <c r="H17" s="117">
        <f>IFERROR(G17/H33,0)</f>
        <v>0</v>
      </c>
    </row>
    <row r="18" spans="2:15" s="62" customFormat="1" ht="16" thickBot="1" x14ac:dyDescent="0.4">
      <c r="B18" s="201" t="s">
        <v>34</v>
      </c>
      <c r="C18" s="255">
        <v>0</v>
      </c>
      <c r="D18" s="255">
        <v>0</v>
      </c>
      <c r="E18" s="256">
        <f>C18*D18</f>
        <v>0</v>
      </c>
      <c r="F18" s="192">
        <v>0</v>
      </c>
      <c r="G18" s="257">
        <f>E18*F18</f>
        <v>0</v>
      </c>
      <c r="H18" s="117">
        <f>IFERROR(G18/H33,0)</f>
        <v>0</v>
      </c>
    </row>
    <row r="19" spans="2:15" s="282" customFormat="1" ht="19" thickBot="1" x14ac:dyDescent="0.5">
      <c r="B19" s="136" t="s">
        <v>13</v>
      </c>
      <c r="C19" s="137"/>
      <c r="D19" s="138"/>
      <c r="E19" s="139">
        <f>SUM(E14:E18)</f>
        <v>0</v>
      </c>
      <c r="F19" s="140"/>
      <c r="G19" s="141">
        <f>SUM(G14:G18)</f>
        <v>0</v>
      </c>
      <c r="H19" s="142">
        <f>IFERROR(G19/H33,0)</f>
        <v>0</v>
      </c>
      <c r="I19" s="62"/>
      <c r="J19" s="62"/>
      <c r="K19" s="62"/>
      <c r="L19" s="62"/>
      <c r="M19" s="62"/>
      <c r="N19" s="62"/>
      <c r="O19" s="62"/>
    </row>
    <row r="20" spans="2:15" s="250" customFormat="1" ht="33" customHeight="1" x14ac:dyDescent="0.35">
      <c r="B20" s="251" t="s">
        <v>107</v>
      </c>
      <c r="C20" s="246" t="s">
        <v>69</v>
      </c>
      <c r="D20" s="246" t="s">
        <v>70</v>
      </c>
      <c r="E20" s="247" t="s">
        <v>71</v>
      </c>
      <c r="F20" s="248" t="s">
        <v>72</v>
      </c>
      <c r="G20" s="248" t="s">
        <v>121</v>
      </c>
      <c r="H20" s="249" t="s">
        <v>122</v>
      </c>
    </row>
    <row r="21" spans="2:15" s="62" customFormat="1" ht="15.5" x14ac:dyDescent="0.35">
      <c r="B21" s="79" t="s">
        <v>34</v>
      </c>
      <c r="C21" s="252">
        <v>0</v>
      </c>
      <c r="D21" s="252">
        <v>0</v>
      </c>
      <c r="E21" s="253">
        <f>C21*D21</f>
        <v>0</v>
      </c>
      <c r="F21" s="73">
        <v>0</v>
      </c>
      <c r="G21" s="254">
        <f>E21*F21</f>
        <v>0</v>
      </c>
      <c r="H21" s="116">
        <f>IFERROR(G21/H33,0)</f>
        <v>0</v>
      </c>
    </row>
    <row r="22" spans="2:15" s="62" customFormat="1" ht="16" thickBot="1" x14ac:dyDescent="0.4">
      <c r="B22" s="201" t="s">
        <v>34</v>
      </c>
      <c r="C22" s="255">
        <v>0</v>
      </c>
      <c r="D22" s="255">
        <v>0</v>
      </c>
      <c r="E22" s="256">
        <f>C22*D22</f>
        <v>0</v>
      </c>
      <c r="F22" s="192">
        <v>0</v>
      </c>
      <c r="G22" s="257">
        <f>E22*F22</f>
        <v>0</v>
      </c>
      <c r="H22" s="117">
        <f>IFERROR(G22/H33,0)</f>
        <v>0</v>
      </c>
    </row>
    <row r="23" spans="2:15" s="282" customFormat="1" ht="19" thickBot="1" x14ac:dyDescent="0.5">
      <c r="B23" s="136" t="s">
        <v>13</v>
      </c>
      <c r="C23" s="137"/>
      <c r="D23" s="138"/>
      <c r="E23" s="139">
        <f>SUM(E21:E22)</f>
        <v>0</v>
      </c>
      <c r="F23" s="140"/>
      <c r="G23" s="141">
        <f>SUM(G21:G22)</f>
        <v>0</v>
      </c>
      <c r="H23" s="142">
        <f>IFERROR(G23/H33,0)</f>
        <v>0</v>
      </c>
      <c r="I23" s="62"/>
      <c r="J23" s="62"/>
      <c r="K23" s="62"/>
      <c r="L23" s="62"/>
      <c r="M23" s="62"/>
      <c r="N23" s="62"/>
      <c r="O23" s="62"/>
    </row>
    <row r="24" spans="2:15" s="62" customFormat="1" ht="32.25" customHeight="1" x14ac:dyDescent="0.35">
      <c r="B24" s="251" t="s">
        <v>43</v>
      </c>
      <c r="C24" s="246" t="s">
        <v>69</v>
      </c>
      <c r="D24" s="246" t="s">
        <v>70</v>
      </c>
      <c r="E24" s="247" t="s">
        <v>71</v>
      </c>
      <c r="F24" s="248" t="s">
        <v>72</v>
      </c>
      <c r="G24" s="248" t="s">
        <v>121</v>
      </c>
      <c r="H24" s="249" t="s">
        <v>122</v>
      </c>
    </row>
    <row r="25" spans="2:15" s="62" customFormat="1" ht="15.5" x14ac:dyDescent="0.35">
      <c r="B25" s="341" t="s">
        <v>34</v>
      </c>
      <c r="C25" s="252">
        <v>0</v>
      </c>
      <c r="D25" s="252">
        <v>0</v>
      </c>
      <c r="E25" s="253">
        <f>C25*D25</f>
        <v>0</v>
      </c>
      <c r="F25" s="73">
        <v>0</v>
      </c>
      <c r="G25" s="254">
        <f>E25*F25</f>
        <v>0</v>
      </c>
      <c r="H25" s="116">
        <f>IFERROR(G25/H33,0)</f>
        <v>0</v>
      </c>
    </row>
    <row r="26" spans="2:15" s="62" customFormat="1" ht="16" thickBot="1" x14ac:dyDescent="0.4">
      <c r="B26" s="201" t="s">
        <v>34</v>
      </c>
      <c r="C26" s="255">
        <v>0</v>
      </c>
      <c r="D26" s="255">
        <v>0</v>
      </c>
      <c r="E26" s="256">
        <f>C26*D26</f>
        <v>0</v>
      </c>
      <c r="F26" s="192">
        <v>0</v>
      </c>
      <c r="G26" s="257">
        <f>E26*F26</f>
        <v>0</v>
      </c>
      <c r="H26" s="117">
        <f>IFERROR(G26/H33,0)</f>
        <v>0</v>
      </c>
    </row>
    <row r="27" spans="2:15" s="62" customFormat="1" ht="19" thickBot="1" x14ac:dyDescent="0.5">
      <c r="B27" s="136" t="s">
        <v>13</v>
      </c>
      <c r="C27" s="137"/>
      <c r="D27" s="138"/>
      <c r="E27" s="139">
        <f>SUM(E25:E26)</f>
        <v>0</v>
      </c>
      <c r="F27" s="140"/>
      <c r="G27" s="141">
        <f>SUM(G25:G26)</f>
        <v>0</v>
      </c>
      <c r="H27" s="142">
        <f>IFERROR(G27/H33,0)</f>
        <v>0</v>
      </c>
    </row>
    <row r="28" spans="2:15" s="250" customFormat="1" ht="30" customHeight="1" x14ac:dyDescent="0.35">
      <c r="B28" s="251" t="s">
        <v>108</v>
      </c>
      <c r="C28" s="246" t="s">
        <v>69</v>
      </c>
      <c r="D28" s="246" t="s">
        <v>70</v>
      </c>
      <c r="E28" s="247" t="s">
        <v>71</v>
      </c>
      <c r="F28" s="248" t="s">
        <v>72</v>
      </c>
      <c r="G28" s="248" t="s">
        <v>121</v>
      </c>
      <c r="H28" s="249" t="s">
        <v>122</v>
      </c>
    </row>
    <row r="29" spans="2:15" s="62" customFormat="1" ht="15.5" x14ac:dyDescent="0.35">
      <c r="B29" s="79" t="s">
        <v>34</v>
      </c>
      <c r="C29" s="252">
        <v>0</v>
      </c>
      <c r="D29" s="252">
        <v>0</v>
      </c>
      <c r="E29" s="253">
        <f>C29*D29</f>
        <v>0</v>
      </c>
      <c r="F29" s="73">
        <v>0</v>
      </c>
      <c r="G29" s="254">
        <f>E29*F29</f>
        <v>0</v>
      </c>
      <c r="H29" s="116">
        <f>IFERROR(G29/H33,0)</f>
        <v>0</v>
      </c>
    </row>
    <row r="30" spans="2:15" s="62" customFormat="1" ht="16" thickBot="1" x14ac:dyDescent="0.4">
      <c r="B30" s="201" t="s">
        <v>34</v>
      </c>
      <c r="C30" s="255">
        <v>0</v>
      </c>
      <c r="D30" s="255">
        <v>0</v>
      </c>
      <c r="E30" s="256">
        <f>C30*D30</f>
        <v>0</v>
      </c>
      <c r="F30" s="192">
        <v>0</v>
      </c>
      <c r="G30" s="257">
        <f>E30*F30</f>
        <v>0</v>
      </c>
      <c r="H30" s="117">
        <f>IFERROR(G30/H33,0)</f>
        <v>0</v>
      </c>
    </row>
    <row r="31" spans="2:15" s="62" customFormat="1" ht="19" thickBot="1" x14ac:dyDescent="0.5">
      <c r="B31" s="136" t="s">
        <v>13</v>
      </c>
      <c r="C31" s="137"/>
      <c r="D31" s="138"/>
      <c r="E31" s="139">
        <f>SUM(E29:E30)</f>
        <v>0</v>
      </c>
      <c r="F31" s="138"/>
      <c r="G31" s="141">
        <f>SUM(G29:G30)</f>
        <v>0</v>
      </c>
      <c r="H31" s="142">
        <f>IFERROR(G31/H33,0)</f>
        <v>0</v>
      </c>
    </row>
    <row r="32" spans="2:15" s="225" customFormat="1" ht="25.5" customHeight="1" x14ac:dyDescent="0.35">
      <c r="G32" s="846" t="s">
        <v>114</v>
      </c>
      <c r="H32" s="258">
        <f>SUM(E12,E19,E23,E27,E31)</f>
        <v>0</v>
      </c>
      <c r="I32" s="237" t="str">
        <f>D4</f>
        <v>lbs, cu</v>
      </c>
    </row>
    <row r="33" spans="2:15" s="225" customFormat="1" ht="20.25" customHeight="1" thickBot="1" x14ac:dyDescent="0.4">
      <c r="B33" s="259"/>
      <c r="C33" s="259"/>
      <c r="D33" s="259"/>
      <c r="E33" s="944" t="s">
        <v>109</v>
      </c>
      <c r="F33" s="944"/>
      <c r="G33" s="944"/>
      <c r="H33" s="260">
        <f>SUM(G12,G19,G23,G27,G31)</f>
        <v>0</v>
      </c>
      <c r="I33" s="237"/>
    </row>
    <row r="34" spans="2:15" s="225" customFormat="1" ht="24" thickBot="1" x14ac:dyDescent="0.6">
      <c r="B34" s="945" t="s">
        <v>282</v>
      </c>
      <c r="C34" s="946"/>
      <c r="D34" s="947"/>
      <c r="J34" s="237"/>
    </row>
    <row r="35" spans="2:15" s="62" customFormat="1" ht="19" thickBot="1" x14ac:dyDescent="0.5">
      <c r="B35" s="904" t="s">
        <v>33</v>
      </c>
      <c r="C35" s="905"/>
      <c r="D35" s="906"/>
      <c r="E35"/>
      <c r="F35"/>
      <c r="G35"/>
      <c r="H35"/>
      <c r="I35"/>
      <c r="J35" s="124"/>
      <c r="K35" s="124"/>
      <c r="L35" s="124"/>
      <c r="M35" s="124"/>
      <c r="N35" s="124"/>
      <c r="O35" s="124"/>
    </row>
    <row r="36" spans="2:15" s="62" customFormat="1" ht="18.5" x14ac:dyDescent="0.45">
      <c r="B36" s="811" t="s">
        <v>364</v>
      </c>
      <c r="C36" s="45">
        <v>0</v>
      </c>
      <c r="D36" s="46" t="s">
        <v>365</v>
      </c>
      <c r="E36"/>
      <c r="F36" s="220"/>
      <c r="G36" s="220"/>
      <c r="H36" s="60"/>
      <c r="I36"/>
    </row>
    <row r="37" spans="2:15" s="62" customFormat="1" ht="18.5" x14ac:dyDescent="0.45">
      <c r="B37" s="811" t="s">
        <v>351</v>
      </c>
      <c r="C37" s="14">
        <v>0</v>
      </c>
      <c r="D37" s="812" t="str">
        <f>'Project Your Income'!$D$6</f>
        <v>lbs, cu, ea</v>
      </c>
      <c r="E37"/>
      <c r="F37" s="220"/>
      <c r="G37" s="220"/>
      <c r="H37" s="60"/>
      <c r="I37"/>
      <c r="K37" s="63"/>
    </row>
    <row r="38" spans="2:15" s="62" customFormat="1" ht="18.5" x14ac:dyDescent="0.45">
      <c r="B38" s="811" t="s">
        <v>352</v>
      </c>
      <c r="C38" s="815">
        <f>C36*C37</f>
        <v>0</v>
      </c>
      <c r="D38" s="813" t="str">
        <f>$D$37</f>
        <v>lbs, cu, ea</v>
      </c>
      <c r="E38"/>
      <c r="F38" s="948"/>
      <c r="G38" s="948"/>
      <c r="H38" s="948"/>
    </row>
    <row r="39" spans="2:15" s="62" customFormat="1" ht="18.5" x14ac:dyDescent="0.45">
      <c r="B39" s="811" t="s">
        <v>353</v>
      </c>
      <c r="C39" s="816">
        <f>H32</f>
        <v>0</v>
      </c>
      <c r="D39" s="813" t="str">
        <f t="shared" ref="D39:D40" si="0">$D$37</f>
        <v>lbs, cu, ea</v>
      </c>
      <c r="E39"/>
      <c r="F39" s="949"/>
      <c r="G39" s="949"/>
      <c r="H39" s="949"/>
    </row>
    <row r="40" spans="2:15" s="62" customFormat="1" ht="18.5" x14ac:dyDescent="0.45">
      <c r="B40" s="811" t="s">
        <v>354</v>
      </c>
      <c r="C40" s="43">
        <f>C38-C39</f>
        <v>0</v>
      </c>
      <c r="D40" s="813" t="str">
        <f t="shared" si="0"/>
        <v>lbs, cu, ea</v>
      </c>
      <c r="E40"/>
      <c r="F40" s="60"/>
      <c r="G40" s="60"/>
      <c r="H40" s="60"/>
      <c r="I40"/>
    </row>
    <row r="41" spans="2:15" s="62" customFormat="1" ht="18.5" x14ac:dyDescent="0.45">
      <c r="B41" s="811" t="s">
        <v>355</v>
      </c>
      <c r="C41" s="814">
        <v>0</v>
      </c>
      <c r="D41" s="47" t="s">
        <v>6</v>
      </c>
      <c r="E41"/>
      <c r="F41"/>
      <c r="G41"/>
      <c r="H41"/>
      <c r="I41"/>
    </row>
    <row r="42" spans="2:15" s="62" customFormat="1" ht="18.5" x14ac:dyDescent="0.45">
      <c r="B42" s="811" t="s">
        <v>356</v>
      </c>
      <c r="C42" s="853">
        <f>'Describe Your Farm'!C26</f>
        <v>0</v>
      </c>
      <c r="D42" s="47" t="s">
        <v>6</v>
      </c>
      <c r="E42"/>
      <c r="F42"/>
      <c r="G42"/>
      <c r="H42"/>
      <c r="I42"/>
    </row>
    <row r="43" spans="2:15" s="62" customFormat="1" ht="19" thickBot="1" x14ac:dyDescent="0.5">
      <c r="B43" s="48"/>
      <c r="C43" s="48"/>
      <c r="D43" s="48"/>
      <c r="E43"/>
      <c r="F43"/>
      <c r="G43"/>
      <c r="H43"/>
      <c r="I43"/>
    </row>
    <row r="44" spans="2:15" s="62" customFormat="1" ht="15" thickBot="1" x14ac:dyDescent="0.4">
      <c r="B44" s="64"/>
      <c r="C44" s="104"/>
      <c r="D44" s="65"/>
      <c r="E44"/>
      <c r="F44"/>
      <c r="G44"/>
    </row>
    <row r="45" spans="2:15" ht="26.5" thickBot="1" x14ac:dyDescent="0.65">
      <c r="B45" s="866" t="s">
        <v>21</v>
      </c>
      <c r="C45" s="961"/>
      <c r="D45" s="867"/>
      <c r="H45" s="29"/>
    </row>
    <row r="46" spans="2:15" s="60" customFormat="1" ht="15.5" x14ac:dyDescent="0.35">
      <c r="B46" s="580" t="s">
        <v>401</v>
      </c>
      <c r="C46" s="854">
        <f>C36</f>
        <v>0</v>
      </c>
      <c r="D46" s="229"/>
      <c r="E46"/>
      <c r="F46"/>
      <c r="G46" s="226"/>
      <c r="H46" s="152"/>
      <c r="I46" s="152"/>
      <c r="J46" s="227"/>
      <c r="K46" s="227"/>
    </row>
    <row r="47" spans="2:15" ht="15.5" x14ac:dyDescent="0.35">
      <c r="B47" s="580" t="s">
        <v>402</v>
      </c>
      <c r="C47" s="630">
        <f>C41</f>
        <v>0</v>
      </c>
      <c r="D47" s="229"/>
      <c r="E47" s="229"/>
      <c r="F47" s="229"/>
      <c r="G47" s="68"/>
      <c r="H47" s="68"/>
      <c r="I47" s="68"/>
      <c r="J47" s="123"/>
      <c r="K47" s="123"/>
    </row>
    <row r="48" spans="2:15" s="228" customFormat="1" ht="15.5" x14ac:dyDescent="0.35">
      <c r="B48" s="909" t="s">
        <v>39</v>
      </c>
      <c r="C48" s="911" t="s">
        <v>368</v>
      </c>
      <c r="D48" s="911"/>
      <c r="E48" s="912" t="s">
        <v>2</v>
      </c>
      <c r="F48" s="914" t="s">
        <v>367</v>
      </c>
      <c r="G48" s="67"/>
      <c r="H48" s="67"/>
      <c r="I48" s="67"/>
      <c r="J48" s="68"/>
      <c r="K48" s="68"/>
      <c r="L48" s="67"/>
      <c r="M48" s="67"/>
      <c r="N48" s="67"/>
      <c r="O48" s="67"/>
    </row>
    <row r="49" spans="2:15" s="228" customFormat="1" ht="15.5" x14ac:dyDescent="0.35">
      <c r="B49" s="909"/>
      <c r="C49" s="845" t="s">
        <v>100</v>
      </c>
      <c r="D49" s="596" t="s">
        <v>101</v>
      </c>
      <c r="E49" s="912"/>
      <c r="F49" s="915"/>
      <c r="G49" s="67"/>
      <c r="H49" s="67"/>
      <c r="I49" s="67"/>
      <c r="J49" s="68"/>
      <c r="K49" s="67"/>
      <c r="L49" s="67"/>
      <c r="M49" s="67"/>
      <c r="N49" s="67"/>
      <c r="O49" s="67"/>
    </row>
    <row r="50" spans="2:15" s="62" customFormat="1" ht="15.75" customHeight="1" x14ac:dyDescent="0.35">
      <c r="B50" s="607" t="s">
        <v>32</v>
      </c>
      <c r="C50" s="81">
        <v>0</v>
      </c>
      <c r="D50" s="809">
        <v>0</v>
      </c>
      <c r="E50" s="598" t="s">
        <v>255</v>
      </c>
      <c r="F50" s="608"/>
      <c r="G50" s="67"/>
      <c r="H50" s="67"/>
      <c r="I50" s="67"/>
      <c r="J50" s="68"/>
      <c r="K50" s="67"/>
      <c r="L50" s="67"/>
      <c r="M50" s="67"/>
      <c r="N50" s="67"/>
      <c r="O50" s="67"/>
    </row>
    <row r="51" spans="2:15" s="62" customFormat="1" ht="15.5" x14ac:dyDescent="0.35">
      <c r="B51" s="609" t="s">
        <v>132</v>
      </c>
      <c r="C51" s="71">
        <v>0</v>
      </c>
      <c r="D51" s="71">
        <v>0</v>
      </c>
      <c r="E51" s="597" t="s">
        <v>255</v>
      </c>
      <c r="F51" s="608"/>
      <c r="G51" s="67"/>
      <c r="H51" s="67"/>
      <c r="I51" s="67"/>
      <c r="J51" s="67"/>
      <c r="K51" s="67"/>
      <c r="L51" s="67"/>
      <c r="M51" s="67"/>
      <c r="N51" s="67"/>
      <c r="O51" s="67"/>
    </row>
    <row r="52" spans="2:15" ht="15.5" x14ac:dyDescent="0.35">
      <c r="B52" s="609" t="s">
        <v>133</v>
      </c>
      <c r="C52" s="71">
        <v>0</v>
      </c>
      <c r="D52" s="71">
        <v>0</v>
      </c>
      <c r="E52" s="597" t="s">
        <v>255</v>
      </c>
      <c r="F52" s="608"/>
      <c r="G52" s="67"/>
      <c r="H52" s="67"/>
      <c r="I52" s="67"/>
      <c r="J52" s="67"/>
      <c r="K52" s="67"/>
      <c r="L52" s="67"/>
      <c r="M52" s="67"/>
      <c r="N52" s="67"/>
      <c r="O52" s="67"/>
    </row>
    <row r="53" spans="2:15" ht="15.5" x14ac:dyDescent="0.35">
      <c r="B53" s="490" t="s">
        <v>357</v>
      </c>
      <c r="C53" s="71">
        <v>0</v>
      </c>
      <c r="D53" s="71">
        <v>0</v>
      </c>
      <c r="E53" s="597" t="s">
        <v>255</v>
      </c>
      <c r="F53" s="608"/>
      <c r="G53" s="67"/>
      <c r="H53" s="67"/>
      <c r="I53" s="67"/>
      <c r="J53" s="67"/>
      <c r="K53" s="67"/>
      <c r="L53" s="67"/>
      <c r="M53" s="67"/>
      <c r="N53" s="67"/>
      <c r="O53" s="67"/>
    </row>
    <row r="54" spans="2:15" ht="15.5" x14ac:dyDescent="0.35">
      <c r="B54" s="490" t="s">
        <v>358</v>
      </c>
      <c r="C54" s="71">
        <v>0</v>
      </c>
      <c r="D54" s="71">
        <v>0</v>
      </c>
      <c r="E54" s="597" t="s">
        <v>255</v>
      </c>
      <c r="F54" s="608"/>
      <c r="G54" s="67"/>
      <c r="H54" s="67"/>
      <c r="I54" s="67"/>
      <c r="J54" s="67"/>
      <c r="K54" s="67"/>
      <c r="L54" s="67"/>
      <c r="M54" s="67"/>
      <c r="N54" s="67"/>
      <c r="O54" s="67"/>
    </row>
    <row r="55" spans="2:15" s="67" customFormat="1" ht="15.5" x14ac:dyDescent="0.35">
      <c r="B55" s="490" t="s">
        <v>359</v>
      </c>
      <c r="C55" s="71">
        <v>0</v>
      </c>
      <c r="D55" s="71">
        <v>0</v>
      </c>
      <c r="E55" s="597" t="s">
        <v>255</v>
      </c>
      <c r="F55" s="608"/>
    </row>
    <row r="56" spans="2:15" s="67" customFormat="1" ht="15.5" x14ac:dyDescent="0.35">
      <c r="B56" s="611" t="s">
        <v>360</v>
      </c>
      <c r="C56" s="84">
        <v>0</v>
      </c>
      <c r="D56" s="84">
        <v>0</v>
      </c>
      <c r="E56" s="597" t="s">
        <v>255</v>
      </c>
      <c r="F56" s="608"/>
    </row>
    <row r="57" spans="2:15" s="67" customFormat="1" ht="15.5" x14ac:dyDescent="0.35">
      <c r="B57" s="772" t="s">
        <v>324</v>
      </c>
      <c r="C57" s="84">
        <v>0</v>
      </c>
      <c r="D57" s="84">
        <v>0</v>
      </c>
      <c r="E57" s="597" t="s">
        <v>255</v>
      </c>
      <c r="F57" s="608"/>
    </row>
    <row r="58" spans="2:15" s="67" customFormat="1" ht="15.5" x14ac:dyDescent="0.35">
      <c r="B58" s="817" t="s">
        <v>75</v>
      </c>
      <c r="C58" s="71">
        <v>0</v>
      </c>
      <c r="D58" s="71">
        <v>0</v>
      </c>
      <c r="E58" s="597" t="s">
        <v>255</v>
      </c>
      <c r="F58" s="608"/>
    </row>
    <row r="59" spans="2:15" s="67" customFormat="1" ht="15.75" customHeight="1" x14ac:dyDescent="0.35">
      <c r="B59" s="490" t="s">
        <v>181</v>
      </c>
      <c r="C59" s="71">
        <v>0</v>
      </c>
      <c r="D59" s="71">
        <v>0</v>
      </c>
      <c r="E59" s="597" t="s">
        <v>255</v>
      </c>
      <c r="F59" s="608"/>
    </row>
    <row r="60" spans="2:15" s="67" customFormat="1" ht="15.5" x14ac:dyDescent="0.35">
      <c r="B60" s="610" t="s">
        <v>36</v>
      </c>
      <c r="C60" s="231">
        <f>SUM(C50:C59)/60</f>
        <v>0</v>
      </c>
      <c r="D60" s="231">
        <f>SUM(D50:D59)/60</f>
        <v>0</v>
      </c>
      <c r="E60" s="603" t="s">
        <v>256</v>
      </c>
      <c r="F60" s="612">
        <f>(C60*E89)+(D60*E90)</f>
        <v>0</v>
      </c>
    </row>
    <row r="61" spans="2:15" s="67" customFormat="1" ht="15.5" x14ac:dyDescent="0.35">
      <c r="B61" s="909" t="s">
        <v>38</v>
      </c>
      <c r="C61" s="911" t="s">
        <v>368</v>
      </c>
      <c r="D61" s="911"/>
      <c r="E61" s="913" t="s">
        <v>2</v>
      </c>
      <c r="F61" s="914" t="s">
        <v>367</v>
      </c>
      <c r="G61" s="225"/>
      <c r="H61" s="225"/>
      <c r="I61" s="225"/>
      <c r="J61" s="225"/>
      <c r="K61" s="225"/>
      <c r="L61" s="225"/>
      <c r="M61" s="225"/>
      <c r="N61" s="225"/>
      <c r="O61" s="225"/>
    </row>
    <row r="62" spans="2:15" s="67" customFormat="1" ht="15.5" x14ac:dyDescent="0.35">
      <c r="B62" s="909"/>
      <c r="C62" s="219" t="s">
        <v>100</v>
      </c>
      <c r="D62" s="232" t="s">
        <v>101</v>
      </c>
      <c r="E62" s="923"/>
      <c r="F62" s="915"/>
      <c r="G62" s="225"/>
      <c r="H62" s="225"/>
      <c r="I62" s="225"/>
      <c r="J62" s="225"/>
      <c r="K62" s="225"/>
      <c r="L62" s="225"/>
      <c r="M62" s="225"/>
      <c r="N62" s="225"/>
      <c r="O62" s="225"/>
    </row>
    <row r="63" spans="2:15" s="67" customFormat="1" ht="15.5" x14ac:dyDescent="0.35">
      <c r="B63" s="613" t="s">
        <v>362</v>
      </c>
      <c r="C63" s="81">
        <v>0</v>
      </c>
      <c r="D63" s="809">
        <v>0</v>
      </c>
      <c r="E63" s="598" t="s">
        <v>256</v>
      </c>
      <c r="F63" s="614"/>
    </row>
    <row r="64" spans="2:15" s="67" customFormat="1" ht="15.5" x14ac:dyDescent="0.35">
      <c r="B64" s="615" t="s">
        <v>22</v>
      </c>
      <c r="C64" s="71">
        <v>0</v>
      </c>
      <c r="D64" s="71">
        <v>0</v>
      </c>
      <c r="E64" s="597" t="s">
        <v>256</v>
      </c>
      <c r="F64" s="614"/>
    </row>
    <row r="65" spans="2:15" s="67" customFormat="1" ht="15.5" x14ac:dyDescent="0.35">
      <c r="B65" s="615" t="s">
        <v>23</v>
      </c>
      <c r="C65" s="71">
        <v>0</v>
      </c>
      <c r="D65" s="71">
        <v>0</v>
      </c>
      <c r="E65" s="597" t="s">
        <v>256</v>
      </c>
      <c r="F65" s="614"/>
    </row>
    <row r="66" spans="2:15" s="67" customFormat="1" ht="15.5" x14ac:dyDescent="0.35">
      <c r="B66" s="615" t="s">
        <v>63</v>
      </c>
      <c r="C66" s="71">
        <v>0</v>
      </c>
      <c r="D66" s="71">
        <v>0</v>
      </c>
      <c r="E66" s="597" t="s">
        <v>256</v>
      </c>
      <c r="F66" s="614"/>
    </row>
    <row r="67" spans="2:15" s="67" customFormat="1" ht="15.5" x14ac:dyDescent="0.35">
      <c r="B67" s="615" t="s">
        <v>361</v>
      </c>
      <c r="C67" s="71">
        <v>0</v>
      </c>
      <c r="D67" s="71">
        <v>0</v>
      </c>
      <c r="E67" s="597" t="s">
        <v>256</v>
      </c>
      <c r="F67" s="614"/>
    </row>
    <row r="68" spans="2:15" s="67" customFormat="1" ht="15.5" x14ac:dyDescent="0.35">
      <c r="B68" s="615" t="s">
        <v>363</v>
      </c>
      <c r="C68" s="71">
        <v>0</v>
      </c>
      <c r="D68" s="71">
        <v>0</v>
      </c>
      <c r="E68" s="597" t="s">
        <v>256</v>
      </c>
      <c r="F68" s="614"/>
    </row>
    <row r="69" spans="2:15" s="67" customFormat="1" ht="15.5" x14ac:dyDescent="0.35">
      <c r="B69" s="773" t="s">
        <v>28</v>
      </c>
      <c r="C69" s="71">
        <v>0</v>
      </c>
      <c r="D69" s="71">
        <v>0</v>
      </c>
      <c r="E69" s="597" t="s">
        <v>256</v>
      </c>
      <c r="F69" s="614"/>
    </row>
    <row r="70" spans="2:15" s="67" customFormat="1" ht="15.5" x14ac:dyDescent="0.35">
      <c r="B70" s="490" t="s">
        <v>181</v>
      </c>
      <c r="C70" s="71">
        <v>0</v>
      </c>
      <c r="D70" s="71">
        <v>0</v>
      </c>
      <c r="E70" s="597" t="s">
        <v>256</v>
      </c>
      <c r="F70" s="608"/>
    </row>
    <row r="71" spans="2:15" s="67" customFormat="1" ht="15.5" x14ac:dyDescent="0.35">
      <c r="B71" s="616" t="s">
        <v>103</v>
      </c>
      <c r="C71" s="604">
        <f>SUM(C63:C70)</f>
        <v>0</v>
      </c>
      <c r="D71" s="605">
        <f>SUM(D63:D70)</f>
        <v>0</v>
      </c>
      <c r="E71" s="606" t="s">
        <v>256</v>
      </c>
      <c r="F71" s="617">
        <f>(C71*E89)+(D71*E90)</f>
        <v>0</v>
      </c>
      <c r="G71" s="121"/>
    </row>
    <row r="72" spans="2:15" s="225" customFormat="1" ht="15.75" customHeight="1" x14ac:dyDescent="0.35">
      <c r="B72" s="909" t="s">
        <v>37</v>
      </c>
      <c r="C72" s="911" t="s">
        <v>368</v>
      </c>
      <c r="D72" s="911"/>
      <c r="E72" s="912" t="s">
        <v>2</v>
      </c>
      <c r="F72" s="914" t="s">
        <v>367</v>
      </c>
      <c r="G72" s="67"/>
      <c r="H72" s="67"/>
      <c r="I72" s="67"/>
      <c r="J72" s="67"/>
      <c r="K72" s="67"/>
      <c r="L72" s="67"/>
      <c r="M72" s="67"/>
      <c r="N72" s="67"/>
      <c r="O72" s="67"/>
    </row>
    <row r="73" spans="2:15" s="225" customFormat="1" ht="15.5" x14ac:dyDescent="0.35">
      <c r="B73" s="910"/>
      <c r="C73" s="631" t="s">
        <v>100</v>
      </c>
      <c r="D73" s="230" t="s">
        <v>101</v>
      </c>
      <c r="E73" s="913"/>
      <c r="F73" s="915"/>
      <c r="G73" s="67"/>
      <c r="H73" s="67"/>
      <c r="I73" s="67"/>
      <c r="J73" s="67"/>
      <c r="K73" s="67"/>
      <c r="L73" s="67"/>
      <c r="M73" s="67"/>
      <c r="N73" s="67"/>
      <c r="O73" s="67"/>
    </row>
    <row r="74" spans="2:15" s="67" customFormat="1" ht="15.5" x14ac:dyDescent="0.35">
      <c r="B74" s="917" t="str">
        <f>"Remember: Estimated Total Crop Yield per tree is "&amp;C37&amp;" "&amp;D39</f>
        <v>Remember: Estimated Total Crop Yield per tree is 0 lbs, cu, ea</v>
      </c>
      <c r="C74" s="918"/>
      <c r="D74" s="632"/>
      <c r="E74" s="633"/>
      <c r="F74" s="634"/>
    </row>
    <row r="75" spans="2:15" s="67" customFormat="1" ht="15.5" x14ac:dyDescent="0.35">
      <c r="B75" s="613" t="s">
        <v>24</v>
      </c>
      <c r="C75" s="70">
        <v>0</v>
      </c>
      <c r="D75" s="70">
        <v>0</v>
      </c>
      <c r="E75" s="599" t="s">
        <v>256</v>
      </c>
      <c r="F75" s="614"/>
    </row>
    <row r="76" spans="2:15" s="67" customFormat="1" ht="15.5" x14ac:dyDescent="0.35">
      <c r="B76" s="618" t="s">
        <v>25</v>
      </c>
      <c r="C76" s="71">
        <v>0</v>
      </c>
      <c r="D76" s="71">
        <v>0</v>
      </c>
      <c r="E76" s="601" t="s">
        <v>256</v>
      </c>
      <c r="F76" s="619"/>
    </row>
    <row r="77" spans="2:15" s="67" customFormat="1" ht="15.5" x14ac:dyDescent="0.35">
      <c r="B77" s="620" t="s">
        <v>27</v>
      </c>
      <c r="C77" s="71">
        <v>0</v>
      </c>
      <c r="D77" s="71">
        <v>0</v>
      </c>
      <c r="E77" s="601" t="s">
        <v>256</v>
      </c>
      <c r="F77" s="619"/>
    </row>
    <row r="78" spans="2:15" s="67" customFormat="1" ht="15.5" x14ac:dyDescent="0.35">
      <c r="B78" s="615" t="s">
        <v>325</v>
      </c>
      <c r="C78" s="85">
        <v>0</v>
      </c>
      <c r="D78" s="85">
        <v>0</v>
      </c>
      <c r="E78" s="600" t="s">
        <v>256</v>
      </c>
      <c r="F78" s="621"/>
    </row>
    <row r="79" spans="2:15" s="67" customFormat="1" ht="15.5" x14ac:dyDescent="0.35">
      <c r="B79" s="773" t="s">
        <v>26</v>
      </c>
      <c r="C79" s="85">
        <v>0</v>
      </c>
      <c r="D79" s="85">
        <v>0</v>
      </c>
      <c r="E79" s="600" t="s">
        <v>256</v>
      </c>
      <c r="F79" s="621"/>
    </row>
    <row r="80" spans="2:15" s="67" customFormat="1" ht="15.5" x14ac:dyDescent="0.35">
      <c r="B80" s="490" t="s">
        <v>181</v>
      </c>
      <c r="C80" s="71">
        <v>0</v>
      </c>
      <c r="D80" s="71">
        <v>0</v>
      </c>
      <c r="E80" s="597" t="s">
        <v>256</v>
      </c>
      <c r="F80" s="608"/>
    </row>
    <row r="81" spans="2:15" s="67" customFormat="1" ht="15.5" x14ac:dyDescent="0.35">
      <c r="B81" s="622" t="s">
        <v>104</v>
      </c>
      <c r="C81" s="233">
        <f>SUM(C75:C80)</f>
        <v>0</v>
      </c>
      <c r="D81" s="234">
        <f>SUM(D75:D80)</f>
        <v>0</v>
      </c>
      <c r="E81" s="602" t="s">
        <v>256</v>
      </c>
      <c r="F81" s="623">
        <f>(C81*E89)+(D81*E90)</f>
        <v>0</v>
      </c>
      <c r="G81" s="122"/>
    </row>
    <row r="82" spans="2:15" s="67" customFormat="1" ht="15.5" x14ac:dyDescent="0.35">
      <c r="B82" s="624"/>
      <c r="C82" s="635" t="s">
        <v>100</v>
      </c>
      <c r="D82" s="635" t="s">
        <v>101</v>
      </c>
      <c r="E82" s="235"/>
      <c r="F82" s="625"/>
      <c r="G82" s="282"/>
      <c r="H82" s="282"/>
      <c r="I82" s="282"/>
      <c r="J82" s="282"/>
      <c r="K82" s="282"/>
      <c r="L82" s="282"/>
      <c r="M82" s="282"/>
      <c r="N82" s="282"/>
      <c r="O82" s="282"/>
    </row>
    <row r="83" spans="2:15" s="67" customFormat="1" ht="15.75" customHeight="1" x14ac:dyDescent="0.35">
      <c r="B83" s="626" t="s">
        <v>391</v>
      </c>
      <c r="C83" s="488">
        <f>SUM(C60,C71,C81)</f>
        <v>0</v>
      </c>
      <c r="D83" s="488">
        <f>SUM(D60,D71,D81)</f>
        <v>0</v>
      </c>
      <c r="E83" s="599" t="s">
        <v>256</v>
      </c>
      <c r="F83" s="627"/>
    </row>
    <row r="84" spans="2:15" s="67" customFormat="1" ht="15.5" x14ac:dyDescent="0.35">
      <c r="B84" s="645" t="s">
        <v>120</v>
      </c>
      <c r="C84" s="646">
        <f>C83*C47</f>
        <v>0</v>
      </c>
      <c r="D84" s="646">
        <f>D83*F86</f>
        <v>0</v>
      </c>
      <c r="E84" s="600" t="s">
        <v>256</v>
      </c>
      <c r="F84" s="628"/>
      <c r="H84" s="489"/>
      <c r="I84" s="153"/>
    </row>
    <row r="85" spans="2:15" s="67" customFormat="1" ht="18.5" x14ac:dyDescent="0.45">
      <c r="B85" s="30"/>
      <c r="C85" s="30"/>
      <c r="D85" s="553"/>
      <c r="E85" s="580" t="s">
        <v>404</v>
      </c>
      <c r="F85" s="214">
        <f>F60+F71+F81</f>
        <v>0</v>
      </c>
      <c r="G85" s="68"/>
      <c r="H85" s="489"/>
      <c r="I85" s="153"/>
    </row>
    <row r="86" spans="2:15" s="67" customFormat="1" ht="18.5" x14ac:dyDescent="0.45">
      <c r="B86" s="30"/>
      <c r="C86" s="30"/>
      <c r="D86" s="553"/>
      <c r="E86" s="580" t="s">
        <v>403</v>
      </c>
      <c r="F86" s="766">
        <f>C36</f>
        <v>0</v>
      </c>
      <c r="G86" s="68"/>
      <c r="J86" s="261"/>
      <c r="K86" s="261"/>
      <c r="L86" s="261"/>
      <c r="M86" s="261"/>
      <c r="N86" s="261"/>
      <c r="O86" s="261"/>
    </row>
    <row r="87" spans="2:15" s="67" customFormat="1" ht="18.5" x14ac:dyDescent="0.45">
      <c r="B87" s="30"/>
      <c r="C87" s="30"/>
      <c r="D87" s="553"/>
      <c r="E87" s="580" t="s">
        <v>257</v>
      </c>
      <c r="F87" s="214">
        <f>F85*F86</f>
        <v>0</v>
      </c>
      <c r="G87" s="68"/>
      <c r="J87" s="261"/>
      <c r="K87" s="261"/>
      <c r="L87" s="261"/>
      <c r="M87" s="261"/>
      <c r="N87" s="261"/>
      <c r="O87" s="261"/>
    </row>
    <row r="88" spans="2:15" s="67" customFormat="1" ht="18.5" x14ac:dyDescent="0.45">
      <c r="B88" s="30"/>
      <c r="C88" s="908" t="s">
        <v>258</v>
      </c>
      <c r="D88" s="908"/>
      <c r="E88" s="908"/>
      <c r="F88" s="554"/>
      <c r="G88" s="68"/>
      <c r="J88" s="261"/>
      <c r="K88" s="261"/>
      <c r="L88" s="261"/>
      <c r="M88" s="261"/>
      <c r="N88" s="261"/>
      <c r="O88" s="261"/>
    </row>
    <row r="89" spans="2:15" s="67" customFormat="1" ht="15.5" x14ac:dyDescent="0.35">
      <c r="B89" s="552"/>
      <c r="C89" s="636"/>
      <c r="D89" s="637" t="s">
        <v>222</v>
      </c>
      <c r="E89" s="638">
        <f>' Labor Overheads'!C23</f>
        <v>0</v>
      </c>
      <c r="F89" s="554"/>
      <c r="G89" s="68"/>
      <c r="J89" s="261"/>
      <c r="K89" s="261"/>
      <c r="L89" s="261"/>
      <c r="M89" s="261"/>
      <c r="N89" s="261"/>
      <c r="O89" s="261"/>
    </row>
    <row r="90" spans="2:15" s="67" customFormat="1" ht="18.5" x14ac:dyDescent="0.45">
      <c r="B90" s="552"/>
      <c r="C90" s="639"/>
      <c r="D90" s="580" t="s">
        <v>227</v>
      </c>
      <c r="E90" s="640">
        <f>' Labor Overheads'!$C$12</f>
        <v>0</v>
      </c>
      <c r="F90" s="30"/>
      <c r="G90" s="68"/>
      <c r="J90" s="261"/>
      <c r="K90" s="261"/>
      <c r="L90" s="261"/>
      <c r="M90" s="261"/>
      <c r="N90" s="261"/>
      <c r="O90" s="261"/>
    </row>
    <row r="91" spans="2:15" s="67" customFormat="1" ht="18.5" x14ac:dyDescent="0.45">
      <c r="B91" s="552"/>
      <c r="C91" s="639"/>
      <c r="D91" s="489" t="s">
        <v>260</v>
      </c>
      <c r="E91" s="641">
        <f>D84*E90</f>
        <v>0</v>
      </c>
      <c r="F91" s="30"/>
      <c r="G91" s="68"/>
      <c r="J91" s="261"/>
      <c r="K91" s="261"/>
      <c r="L91" s="261"/>
      <c r="M91" s="261"/>
      <c r="N91" s="261"/>
      <c r="O91" s="261"/>
    </row>
    <row r="92" spans="2:15" s="67" customFormat="1" ht="18.5" x14ac:dyDescent="0.45">
      <c r="B92" s="552"/>
      <c r="C92" s="642"/>
      <c r="D92" s="643" t="s">
        <v>259</v>
      </c>
      <c r="E92" s="644">
        <f>C84*E89</f>
        <v>0</v>
      </c>
      <c r="F92" s="30"/>
      <c r="G92" s="68"/>
      <c r="J92" s="261"/>
      <c r="K92" s="261"/>
      <c r="L92" s="261"/>
      <c r="M92" s="261"/>
      <c r="N92" s="261"/>
      <c r="O92" s="261"/>
    </row>
    <row r="93" spans="2:15" s="282" customFormat="1" ht="16" thickBot="1" x14ac:dyDescent="0.4">
      <c r="B93" s="68"/>
      <c r="C93" s="68"/>
      <c r="D93" s="68"/>
      <c r="E93" s="69"/>
      <c r="F93" s="214"/>
      <c r="G93" s="68"/>
      <c r="H93" s="67"/>
      <c r="I93" s="67"/>
      <c r="J93" s="261"/>
      <c r="K93" s="261"/>
      <c r="L93" s="261"/>
      <c r="M93" s="261"/>
      <c r="N93" s="261"/>
      <c r="O93" s="261"/>
    </row>
    <row r="94" spans="2:15" s="67" customFormat="1" ht="26.5" thickBot="1" x14ac:dyDescent="0.65">
      <c r="B94" s="866" t="s">
        <v>29</v>
      </c>
      <c r="C94" s="961"/>
      <c r="D94" s="867"/>
      <c r="E94"/>
    </row>
    <row r="95" spans="2:15" s="67" customFormat="1" ht="18.75" customHeight="1" x14ac:dyDescent="0.35">
      <c r="B95" s="241" t="s">
        <v>65</v>
      </c>
      <c r="C95" s="672" t="s">
        <v>371</v>
      </c>
      <c r="D95" s="673" t="s">
        <v>2</v>
      </c>
      <c r="E95" s="688" t="s">
        <v>3</v>
      </c>
      <c r="F95" s="671" t="s">
        <v>18</v>
      </c>
      <c r="G95"/>
      <c r="H95"/>
      <c r="I95" s="62"/>
    </row>
    <row r="96" spans="2:15" s="282" customFormat="1" ht="15.5" x14ac:dyDescent="0.35">
      <c r="B96" s="75" t="s">
        <v>34</v>
      </c>
      <c r="C96" s="76">
        <v>0</v>
      </c>
      <c r="D96" s="77" t="s">
        <v>68</v>
      </c>
      <c r="E96" s="78">
        <v>0</v>
      </c>
      <c r="F96" s="74">
        <f>C96*E96</f>
        <v>0</v>
      </c>
      <c r="G96"/>
      <c r="H96"/>
      <c r="I96"/>
      <c r="J96" s="67"/>
      <c r="K96" s="67"/>
      <c r="L96" s="67"/>
      <c r="M96" s="67"/>
      <c r="N96" s="67"/>
      <c r="O96" s="67"/>
    </row>
    <row r="97" spans="2:16" s="282" customFormat="1" ht="15.5" x14ac:dyDescent="0.35">
      <c r="B97" s="194" t="s">
        <v>34</v>
      </c>
      <c r="C97" s="85">
        <v>0</v>
      </c>
      <c r="D97" s="195" t="s">
        <v>68</v>
      </c>
      <c r="E97" s="196">
        <v>0</v>
      </c>
      <c r="F97" s="190">
        <f>C97*E97</f>
        <v>0</v>
      </c>
      <c r="G97"/>
      <c r="H97"/>
      <c r="I97"/>
      <c r="J97" s="67"/>
      <c r="K97" s="67"/>
      <c r="L97" s="67"/>
      <c r="M97" s="67"/>
      <c r="N97" s="67"/>
      <c r="O97" s="67"/>
      <c r="P97" s="797"/>
    </row>
    <row r="98" spans="2:16" s="282" customFormat="1" ht="16" thickBot="1" x14ac:dyDescent="0.4">
      <c r="B98" s="197"/>
      <c r="C98" s="198"/>
      <c r="D98" s="199"/>
      <c r="E98" s="198"/>
      <c r="F98" s="200">
        <f>SUM(F96:F97)</f>
        <v>0</v>
      </c>
      <c r="G98"/>
      <c r="H98"/>
      <c r="I98"/>
      <c r="J98" s="67"/>
      <c r="K98" s="67"/>
      <c r="L98" s="67"/>
      <c r="M98" s="67"/>
      <c r="N98" s="67"/>
      <c r="O98" s="67"/>
      <c r="P98" s="797"/>
    </row>
    <row r="99" spans="2:16" s="67" customFormat="1" ht="15.5" x14ac:dyDescent="0.35">
      <c r="B99" s="240" t="s">
        <v>64</v>
      </c>
      <c r="C99" s="672" t="s">
        <v>371</v>
      </c>
      <c r="D99" s="679" t="s">
        <v>2</v>
      </c>
      <c r="E99" s="678" t="s">
        <v>3</v>
      </c>
      <c r="F99" s="671" t="s">
        <v>18</v>
      </c>
      <c r="G99"/>
      <c r="H99"/>
      <c r="P99" s="261"/>
    </row>
    <row r="100" spans="2:16" s="67" customFormat="1" ht="15.5" x14ac:dyDescent="0.35">
      <c r="B100" s="87" t="s">
        <v>7</v>
      </c>
      <c r="C100" s="71">
        <v>0</v>
      </c>
      <c r="D100" s="342" t="s">
        <v>304</v>
      </c>
      <c r="E100" s="73">
        <v>0</v>
      </c>
      <c r="F100" s="74">
        <f t="shared" ref="F100:F108" si="1">C100*E100</f>
        <v>0</v>
      </c>
      <c r="G100"/>
      <c r="H100"/>
      <c r="J100" s="261"/>
      <c r="K100" s="261"/>
      <c r="L100" s="261"/>
      <c r="M100" s="261"/>
      <c r="N100" s="261"/>
      <c r="O100" s="261"/>
      <c r="P100" s="261"/>
    </row>
    <row r="101" spans="2:16" s="67" customFormat="1" ht="15.5" x14ac:dyDescent="0.35">
      <c r="B101" s="562" t="s">
        <v>223</v>
      </c>
      <c r="C101" s="71">
        <v>0</v>
      </c>
      <c r="D101" s="82" t="s">
        <v>9</v>
      </c>
      <c r="E101" s="73">
        <v>0</v>
      </c>
      <c r="F101" s="74">
        <f t="shared" si="1"/>
        <v>0</v>
      </c>
      <c r="G101"/>
      <c r="H101"/>
      <c r="J101" s="261"/>
      <c r="K101" s="261"/>
      <c r="L101" s="261"/>
      <c r="M101" s="261"/>
      <c r="N101" s="261"/>
      <c r="O101" s="261"/>
      <c r="P101" s="261"/>
    </row>
    <row r="102" spans="2:16" s="67" customFormat="1" ht="15.5" x14ac:dyDescent="0.35">
      <c r="B102" s="87" t="s">
        <v>94</v>
      </c>
      <c r="C102" s="71">
        <v>0</v>
      </c>
      <c r="D102" s="82" t="s">
        <v>5</v>
      </c>
      <c r="E102" s="73">
        <v>0</v>
      </c>
      <c r="F102" s="74">
        <f t="shared" si="1"/>
        <v>0</v>
      </c>
      <c r="G102"/>
      <c r="H102"/>
      <c r="J102" s="261"/>
      <c r="K102" s="261"/>
      <c r="L102" s="261"/>
      <c r="M102" s="261"/>
      <c r="N102" s="261"/>
      <c r="O102" s="261"/>
      <c r="P102" s="261"/>
    </row>
    <row r="103" spans="2:16" s="67" customFormat="1" ht="15.5" x14ac:dyDescent="0.35">
      <c r="B103" s="87" t="s">
        <v>95</v>
      </c>
      <c r="C103" s="71">
        <v>0</v>
      </c>
      <c r="D103" s="82" t="s">
        <v>5</v>
      </c>
      <c r="E103" s="73">
        <v>0</v>
      </c>
      <c r="F103" s="74">
        <f t="shared" si="1"/>
        <v>0</v>
      </c>
      <c r="G103"/>
      <c r="H103"/>
      <c r="J103" s="261"/>
      <c r="K103" s="261"/>
      <c r="L103" s="261"/>
      <c r="M103" s="261"/>
      <c r="N103" s="261"/>
      <c r="O103" s="262"/>
      <c r="P103" s="261"/>
    </row>
    <row r="104" spans="2:16" s="67" customFormat="1" ht="15.5" x14ac:dyDescent="0.35">
      <c r="B104" s="87" t="s">
        <v>96</v>
      </c>
      <c r="C104" s="71">
        <v>0</v>
      </c>
      <c r="D104" s="82" t="s">
        <v>8</v>
      </c>
      <c r="E104" s="73">
        <v>0</v>
      </c>
      <c r="F104" s="74">
        <f t="shared" si="1"/>
        <v>0</v>
      </c>
      <c r="G104"/>
      <c r="H104"/>
      <c r="J104" s="261"/>
      <c r="K104" s="261"/>
      <c r="L104" s="261"/>
      <c r="M104" s="261"/>
      <c r="N104" s="261"/>
      <c r="O104" s="264"/>
      <c r="P104" s="261"/>
    </row>
    <row r="105" spans="2:16" s="67" customFormat="1" ht="15.5" x14ac:dyDescent="0.35">
      <c r="B105" s="87" t="s">
        <v>12</v>
      </c>
      <c r="C105" s="71">
        <v>0</v>
      </c>
      <c r="D105" s="82" t="s">
        <v>8</v>
      </c>
      <c r="E105" s="73">
        <v>0</v>
      </c>
      <c r="F105" s="74">
        <f t="shared" si="1"/>
        <v>0</v>
      </c>
      <c r="G105"/>
      <c r="H105"/>
      <c r="J105" s="266"/>
      <c r="K105" s="266"/>
      <c r="L105" s="266"/>
      <c r="M105" s="266"/>
      <c r="N105" s="266"/>
      <c r="O105" s="266"/>
    </row>
    <row r="106" spans="2:16" s="67" customFormat="1" ht="15.5" x14ac:dyDescent="0.35">
      <c r="B106" s="87" t="s">
        <v>10</v>
      </c>
      <c r="C106" s="71">
        <v>0</v>
      </c>
      <c r="D106" s="82" t="s">
        <v>11</v>
      </c>
      <c r="E106" s="73">
        <v>0</v>
      </c>
      <c r="F106" s="83">
        <f t="shared" si="1"/>
        <v>0</v>
      </c>
      <c r="G106"/>
      <c r="H106"/>
      <c r="J106" s="267"/>
      <c r="K106" s="268"/>
      <c r="L106" s="268"/>
      <c r="M106" s="269"/>
      <c r="N106" s="270"/>
      <c r="O106" s="271"/>
    </row>
    <row r="107" spans="2:16" s="67" customFormat="1" ht="15.5" x14ac:dyDescent="0.35">
      <c r="B107" s="79" t="s">
        <v>35</v>
      </c>
      <c r="C107" s="71">
        <v>0</v>
      </c>
      <c r="D107" s="82" t="s">
        <v>9</v>
      </c>
      <c r="E107" s="73">
        <v>0</v>
      </c>
      <c r="F107" s="83">
        <f t="shared" si="1"/>
        <v>0</v>
      </c>
      <c r="G107"/>
      <c r="H107"/>
      <c r="J107" s="272"/>
      <c r="K107" s="273"/>
      <c r="L107" s="272"/>
      <c r="M107" s="274"/>
      <c r="N107" s="274"/>
      <c r="O107" s="275"/>
    </row>
    <row r="108" spans="2:16" s="67" customFormat="1" ht="15.75" customHeight="1" x14ac:dyDescent="0.35">
      <c r="B108" s="79" t="s">
        <v>35</v>
      </c>
      <c r="C108" s="71">
        <v>0</v>
      </c>
      <c r="D108" s="82" t="s">
        <v>9</v>
      </c>
      <c r="E108" s="73">
        <v>0</v>
      </c>
      <c r="F108" s="83">
        <f t="shared" si="1"/>
        <v>0</v>
      </c>
      <c r="G108"/>
      <c r="H108"/>
      <c r="J108" s="272"/>
      <c r="K108" s="273"/>
      <c r="L108" s="272"/>
      <c r="M108" s="274"/>
      <c r="N108" s="274"/>
      <c r="O108" s="275"/>
    </row>
    <row r="109" spans="2:16" s="67" customFormat="1" ht="18.75" customHeight="1" thickBot="1" x14ac:dyDescent="0.4">
      <c r="B109" s="204"/>
      <c r="C109" s="202"/>
      <c r="D109" s="202"/>
      <c r="E109" s="202"/>
      <c r="F109" s="203">
        <f>SUM(F100:F108)</f>
        <v>0</v>
      </c>
      <c r="G109"/>
      <c r="H109"/>
      <c r="J109" s="272"/>
      <c r="K109" s="273"/>
      <c r="L109" s="272"/>
      <c r="M109" s="274"/>
      <c r="N109" s="274"/>
      <c r="O109" s="275"/>
    </row>
    <row r="110" spans="2:16" s="67" customFormat="1" ht="15.5" x14ac:dyDescent="0.35">
      <c r="B110" s="240" t="s">
        <v>66</v>
      </c>
      <c r="C110" s="672" t="s">
        <v>371</v>
      </c>
      <c r="D110" s="679" t="s">
        <v>2</v>
      </c>
      <c r="E110" s="678" t="s">
        <v>3</v>
      </c>
      <c r="F110" s="671" t="s">
        <v>18</v>
      </c>
      <c r="G110"/>
      <c r="H110"/>
      <c r="J110" s="272"/>
      <c r="K110" s="963"/>
      <c r="L110" s="963"/>
      <c r="M110" s="963"/>
      <c r="N110" s="963"/>
      <c r="O110" s="963"/>
    </row>
    <row r="111" spans="2:16" s="67" customFormat="1" ht="18.5" x14ac:dyDescent="0.45">
      <c r="B111" s="32" t="s">
        <v>375</v>
      </c>
      <c r="C111" s="71">
        <v>0</v>
      </c>
      <c r="D111" s="72" t="s">
        <v>67</v>
      </c>
      <c r="E111" s="73">
        <v>0</v>
      </c>
      <c r="F111" s="74">
        <f>C111*E111</f>
        <v>0</v>
      </c>
      <c r="G111"/>
      <c r="H111"/>
      <c r="J111" s="267"/>
      <c r="K111" s="268"/>
      <c r="L111" s="268"/>
      <c r="M111" s="269"/>
      <c r="N111" s="270"/>
      <c r="O111" s="271"/>
      <c r="P111" s="261"/>
    </row>
    <row r="112" spans="2:16" s="67" customFormat="1" ht="18.5" x14ac:dyDescent="0.45">
      <c r="B112" s="32" t="s">
        <v>376</v>
      </c>
      <c r="C112" s="71">
        <v>0</v>
      </c>
      <c r="D112" s="72" t="s">
        <v>67</v>
      </c>
      <c r="E112" s="73">
        <v>0</v>
      </c>
      <c r="F112" s="74">
        <f>C112*E112</f>
        <v>0</v>
      </c>
      <c r="G112"/>
      <c r="H112"/>
      <c r="J112" s="272"/>
      <c r="K112" s="273"/>
      <c r="L112" s="272"/>
      <c r="M112" s="274"/>
      <c r="N112" s="274"/>
      <c r="O112" s="275"/>
      <c r="P112" s="261"/>
    </row>
    <row r="113" spans="2:17" s="67" customFormat="1" ht="18.5" x14ac:dyDescent="0.45">
      <c r="B113" s="32" t="s">
        <v>377</v>
      </c>
      <c r="C113" s="71">
        <v>0</v>
      </c>
      <c r="D113" s="72" t="s">
        <v>9</v>
      </c>
      <c r="E113" s="73">
        <v>0</v>
      </c>
      <c r="F113" s="74">
        <f>C113*E113</f>
        <v>0</v>
      </c>
      <c r="G113"/>
      <c r="H113"/>
      <c r="J113" s="272"/>
      <c r="K113" s="273"/>
      <c r="L113" s="272"/>
      <c r="M113" s="274"/>
      <c r="N113" s="274"/>
      <c r="O113" s="275"/>
      <c r="P113" s="261"/>
    </row>
    <row r="114" spans="2:17" s="67" customFormat="1" ht="15.5" x14ac:dyDescent="0.35">
      <c r="B114" s="79" t="s">
        <v>35</v>
      </c>
      <c r="C114" s="71">
        <v>0</v>
      </c>
      <c r="D114" s="342" t="s">
        <v>147</v>
      </c>
      <c r="E114" s="73">
        <v>0</v>
      </c>
      <c r="F114" s="74">
        <f>C114*E114</f>
        <v>0</v>
      </c>
      <c r="G114"/>
      <c r="H114"/>
      <c r="J114" s="272"/>
      <c r="K114" s="273"/>
      <c r="L114" s="272"/>
      <c r="M114" s="274"/>
      <c r="N114" s="274"/>
      <c r="O114" s="275"/>
      <c r="P114" s="263"/>
      <c r="Q114" s="62"/>
    </row>
    <row r="115" spans="2:17" s="67" customFormat="1" ht="15.5" x14ac:dyDescent="0.35">
      <c r="B115" s="201" t="s">
        <v>35</v>
      </c>
      <c r="C115" s="84">
        <v>0</v>
      </c>
      <c r="D115" s="191" t="s">
        <v>4</v>
      </c>
      <c r="E115" s="192">
        <v>0</v>
      </c>
      <c r="F115" s="190">
        <f>C115*E115</f>
        <v>0</v>
      </c>
      <c r="G115"/>
      <c r="H115"/>
      <c r="J115" s="963"/>
      <c r="K115" s="963"/>
      <c r="L115" s="963"/>
      <c r="M115" s="963"/>
      <c r="N115" s="963"/>
      <c r="O115" s="963"/>
      <c r="P115" s="265"/>
      <c r="Q115"/>
    </row>
    <row r="116" spans="2:17" s="67" customFormat="1" ht="15.5" x14ac:dyDescent="0.35">
      <c r="B116" s="204"/>
      <c r="C116" s="202"/>
      <c r="D116" s="202"/>
      <c r="E116" s="202"/>
      <c r="F116" s="200">
        <f>SUM(F111:F115)</f>
        <v>0</v>
      </c>
      <c r="G116"/>
      <c r="H116"/>
      <c r="J116" s="267"/>
      <c r="K116" s="268"/>
      <c r="L116" s="268"/>
      <c r="M116" s="269"/>
      <c r="N116" s="270"/>
      <c r="O116" s="271"/>
      <c r="P116" s="266"/>
      <c r="Q116"/>
    </row>
    <row r="117" spans="2:17" s="67" customFormat="1" ht="15.75" customHeight="1" x14ac:dyDescent="0.45">
      <c r="B117" s="178"/>
      <c r="C117" s="808"/>
      <c r="D117" s="679"/>
      <c r="E117" s="678"/>
      <c r="F117" s="834" t="s">
        <v>18</v>
      </c>
      <c r="G117"/>
      <c r="H117"/>
      <c r="J117" s="272"/>
      <c r="K117" s="273"/>
      <c r="L117" s="272"/>
      <c r="M117" s="274"/>
      <c r="N117" s="274"/>
      <c r="O117" s="275"/>
      <c r="P117" s="270"/>
    </row>
    <row r="118" spans="2:17" s="67" customFormat="1" ht="19" thickBot="1" x14ac:dyDescent="0.5">
      <c r="B118" s="822" t="s">
        <v>13</v>
      </c>
      <c r="C118" s="693"/>
      <c r="D118" s="693"/>
      <c r="E118" s="693"/>
      <c r="F118" s="832">
        <f>F116+F109+F97</f>
        <v>0</v>
      </c>
      <c r="G118"/>
      <c r="H118"/>
      <c r="J118" s="272"/>
      <c r="K118" s="273"/>
      <c r="L118" s="272"/>
      <c r="M118" s="274"/>
      <c r="N118" s="274"/>
      <c r="O118" s="275"/>
      <c r="P118" s="274"/>
    </row>
    <row r="119" spans="2:17" s="67" customFormat="1" ht="24" thickBot="1" x14ac:dyDescent="0.6">
      <c r="B119" s="209" t="s">
        <v>129</v>
      </c>
      <c r="C119" s="211" t="str">
        <f>"Remember: Estimated Crop Yield Per Tree Is "&amp;C37&amp;" "&amp;D39</f>
        <v>Remember: Estimated Crop Yield Per Tree Is 0 lbs, cu, ea</v>
      </c>
      <c r="D119" s="210"/>
      <c r="E119" s="210"/>
      <c r="F119" s="210"/>
      <c r="G119"/>
      <c r="H119"/>
      <c r="J119" s="272"/>
      <c r="K119" s="273"/>
      <c r="L119" s="272"/>
      <c r="M119" s="274"/>
      <c r="N119" s="274"/>
      <c r="O119" s="275"/>
      <c r="P119" s="274"/>
    </row>
    <row r="120" spans="2:17" s="67" customFormat="1" ht="15.5" x14ac:dyDescent="0.35">
      <c r="B120" s="239" t="s">
        <v>125</v>
      </c>
      <c r="C120" s="672" t="s">
        <v>371</v>
      </c>
      <c r="D120" s="679" t="s">
        <v>2</v>
      </c>
      <c r="E120" s="678" t="s">
        <v>3</v>
      </c>
      <c r="F120" s="671" t="s">
        <v>18</v>
      </c>
      <c r="G120"/>
      <c r="H120"/>
      <c r="J120" s="272"/>
      <c r="K120" s="273"/>
      <c r="L120" s="272"/>
      <c r="M120" s="274"/>
      <c r="N120" s="274"/>
      <c r="O120" s="275"/>
      <c r="P120" s="274"/>
    </row>
    <row r="121" spans="2:17" s="67" customFormat="1" ht="15.5" x14ac:dyDescent="0.35">
      <c r="B121" s="193" t="s">
        <v>110</v>
      </c>
      <c r="C121" s="71">
        <v>0</v>
      </c>
      <c r="D121" s="72" t="s">
        <v>98</v>
      </c>
      <c r="E121" s="73">
        <v>0</v>
      </c>
      <c r="F121" s="74">
        <f>C121*E121</f>
        <v>0</v>
      </c>
      <c r="G121"/>
      <c r="H121"/>
      <c r="J121" s="963"/>
      <c r="K121" s="963"/>
      <c r="L121" s="963"/>
      <c r="M121" s="963"/>
      <c r="N121" s="963"/>
      <c r="O121" s="963"/>
      <c r="P121" s="236"/>
    </row>
    <row r="122" spans="2:17" s="67" customFormat="1" ht="15.5" x14ac:dyDescent="0.35">
      <c r="B122" s="79" t="s">
        <v>34</v>
      </c>
      <c r="C122" s="71">
        <v>0</v>
      </c>
      <c r="D122" s="72"/>
      <c r="E122" s="73">
        <v>0</v>
      </c>
      <c r="F122" s="74">
        <f>C122*E122</f>
        <v>0</v>
      </c>
      <c r="G122"/>
      <c r="H122"/>
      <c r="J122" s="272"/>
      <c r="K122" s="276"/>
      <c r="L122" s="276"/>
      <c r="M122" s="277"/>
      <c r="N122" s="278"/>
      <c r="O122" s="849"/>
      <c r="P122" s="270"/>
    </row>
    <row r="123" spans="2:17" s="67" customFormat="1" ht="15.5" x14ac:dyDescent="0.35">
      <c r="B123" s="201" t="s">
        <v>34</v>
      </c>
      <c r="C123" s="84">
        <v>0</v>
      </c>
      <c r="D123" s="191"/>
      <c r="E123" s="192">
        <v>0</v>
      </c>
      <c r="F123" s="190">
        <f>C123*E123</f>
        <v>0</v>
      </c>
      <c r="G123"/>
      <c r="H123"/>
      <c r="J123" s="272"/>
      <c r="K123" s="273"/>
      <c r="L123" s="272"/>
      <c r="M123" s="274"/>
      <c r="N123" s="274"/>
      <c r="O123" s="275"/>
      <c r="P123" s="274"/>
    </row>
    <row r="124" spans="2:17" ht="16" thickBot="1" x14ac:dyDescent="0.4">
      <c r="B124" s="204"/>
      <c r="C124" s="205"/>
      <c r="D124" s="205"/>
      <c r="E124" s="205"/>
      <c r="F124" s="213">
        <f>SUM(F121:F123)</f>
        <v>0</v>
      </c>
      <c r="I124" s="67"/>
      <c r="J124" s="272"/>
      <c r="K124" s="273"/>
      <c r="L124" s="272"/>
      <c r="M124" s="274"/>
      <c r="N124" s="274"/>
      <c r="O124" s="275"/>
      <c r="P124" s="274"/>
      <c r="Q124" s="67"/>
    </row>
    <row r="125" spans="2:17" ht="15.5" x14ac:dyDescent="0.35">
      <c r="B125" s="238" t="s">
        <v>126</v>
      </c>
      <c r="C125" s="672" t="s">
        <v>371</v>
      </c>
      <c r="D125" s="679" t="s">
        <v>2</v>
      </c>
      <c r="E125" s="678" t="s">
        <v>3</v>
      </c>
      <c r="F125" s="671" t="s">
        <v>18</v>
      </c>
      <c r="I125" s="67"/>
      <c r="J125" s="272"/>
      <c r="K125" s="273"/>
      <c r="L125" s="272"/>
      <c r="M125" s="274"/>
      <c r="N125" s="274"/>
      <c r="O125" s="275"/>
      <c r="P125" s="274"/>
      <c r="Q125" s="67"/>
    </row>
    <row r="126" spans="2:17" ht="15.5" x14ac:dyDescent="0.35">
      <c r="B126" s="193" t="s">
        <v>110</v>
      </c>
      <c r="C126" s="71">
        <v>0</v>
      </c>
      <c r="D126" s="72" t="s">
        <v>98</v>
      </c>
      <c r="E126" s="73">
        <v>0</v>
      </c>
      <c r="F126" s="74">
        <f>C126*E126</f>
        <v>0</v>
      </c>
      <c r="I126" s="67"/>
      <c r="J126" s="963"/>
      <c r="K126" s="963"/>
      <c r="L126" s="963"/>
      <c r="M126" s="963"/>
      <c r="N126" s="963"/>
      <c r="O126" s="963"/>
      <c r="P126" s="236"/>
      <c r="Q126" s="67"/>
    </row>
    <row r="127" spans="2:17" ht="16.5" customHeight="1" x14ac:dyDescent="0.35">
      <c r="B127" s="201" t="s">
        <v>34</v>
      </c>
      <c r="C127" s="71">
        <v>0</v>
      </c>
      <c r="D127" s="72"/>
      <c r="E127" s="73">
        <v>0</v>
      </c>
      <c r="F127" s="74">
        <f>C127*E127</f>
        <v>0</v>
      </c>
      <c r="I127" s="67"/>
      <c r="J127" s="849"/>
      <c r="K127" s="849"/>
      <c r="L127" s="849"/>
      <c r="M127" s="849"/>
      <c r="N127" s="849"/>
      <c r="O127" s="849"/>
      <c r="P127" s="270"/>
      <c r="Q127" s="67"/>
    </row>
    <row r="128" spans="2:17" ht="15.5" x14ac:dyDescent="0.35">
      <c r="B128" s="201" t="s">
        <v>34</v>
      </c>
      <c r="C128" s="84">
        <v>0</v>
      </c>
      <c r="D128" s="191"/>
      <c r="E128" s="192">
        <v>0</v>
      </c>
      <c r="F128" s="190">
        <f>C128*E128</f>
        <v>0</v>
      </c>
      <c r="I128" s="67"/>
      <c r="J128" s="847"/>
      <c r="K128" s="847"/>
      <c r="L128" s="847"/>
      <c r="M128" s="847"/>
      <c r="N128" s="847"/>
      <c r="O128" s="847"/>
      <c r="P128" s="274"/>
      <c r="Q128" s="67"/>
    </row>
    <row r="129" spans="2:16" s="67" customFormat="1" ht="15.75" customHeight="1" thickBot="1" x14ac:dyDescent="0.4">
      <c r="B129" s="206"/>
      <c r="C129" s="205"/>
      <c r="D129" s="205"/>
      <c r="E129" s="205"/>
      <c r="F129" s="213">
        <f>SUM(F126:F128)</f>
        <v>0</v>
      </c>
      <c r="G129"/>
      <c r="H129"/>
      <c r="J129" s="847"/>
      <c r="K129" s="847"/>
      <c r="L129" s="847"/>
      <c r="M129" s="847"/>
      <c r="N129" s="847"/>
      <c r="O129" s="847"/>
      <c r="P129" s="274"/>
    </row>
    <row r="130" spans="2:16" s="67" customFormat="1" ht="15.5" x14ac:dyDescent="0.35">
      <c r="B130" s="238" t="s">
        <v>127</v>
      </c>
      <c r="C130" s="672" t="s">
        <v>371</v>
      </c>
      <c r="D130" s="679" t="s">
        <v>2</v>
      </c>
      <c r="E130" s="678" t="s">
        <v>3</v>
      </c>
      <c r="F130" s="671" t="s">
        <v>18</v>
      </c>
      <c r="G130"/>
      <c r="H130"/>
      <c r="J130" s="847"/>
      <c r="K130" s="847"/>
      <c r="L130" s="847"/>
      <c r="M130" s="847"/>
      <c r="N130" s="847"/>
      <c r="O130" s="847"/>
      <c r="P130" s="236"/>
    </row>
    <row r="131" spans="2:16" s="67" customFormat="1" ht="15.5" x14ac:dyDescent="0.35">
      <c r="B131" s="193" t="s">
        <v>110</v>
      </c>
      <c r="C131" s="71">
        <v>0</v>
      </c>
      <c r="D131" s="72" t="s">
        <v>98</v>
      </c>
      <c r="E131" s="73">
        <v>0</v>
      </c>
      <c r="F131" s="74">
        <f>C131*E131</f>
        <v>0</v>
      </c>
      <c r="G131"/>
      <c r="H131"/>
      <c r="J131" s="847"/>
      <c r="K131" s="847"/>
      <c r="L131" s="847"/>
      <c r="M131" s="847"/>
      <c r="N131" s="847"/>
      <c r="O131" s="847"/>
      <c r="P131" s="270"/>
    </row>
    <row r="132" spans="2:16" s="67" customFormat="1" ht="15.5" x14ac:dyDescent="0.35">
      <c r="B132" s="79" t="s">
        <v>34</v>
      </c>
      <c r="C132" s="71">
        <v>0</v>
      </c>
      <c r="D132" s="72"/>
      <c r="E132" s="73">
        <v>0</v>
      </c>
      <c r="F132" s="74">
        <f>C132*E132</f>
        <v>0</v>
      </c>
      <c r="G132"/>
      <c r="H132"/>
      <c r="J132" s="847"/>
      <c r="K132" s="847"/>
      <c r="L132" s="847"/>
      <c r="M132" s="847"/>
      <c r="N132" s="847"/>
      <c r="O132" s="847"/>
      <c r="P132" s="274"/>
    </row>
    <row r="133" spans="2:16" s="67" customFormat="1" ht="15.5" x14ac:dyDescent="0.35">
      <c r="B133" s="201" t="s">
        <v>34</v>
      </c>
      <c r="C133" s="84">
        <v>0</v>
      </c>
      <c r="D133" s="191"/>
      <c r="E133" s="192">
        <v>0</v>
      </c>
      <c r="F133" s="190">
        <f>C133*E133</f>
        <v>0</v>
      </c>
      <c r="G133"/>
      <c r="H133"/>
      <c r="J133" s="847"/>
      <c r="K133" s="847"/>
      <c r="L133" s="847"/>
      <c r="M133" s="847"/>
      <c r="N133" s="847"/>
      <c r="O133" s="847"/>
      <c r="P133" s="274"/>
    </row>
    <row r="134" spans="2:16" s="67" customFormat="1" ht="16" thickBot="1" x14ac:dyDescent="0.4">
      <c r="B134" s="206"/>
      <c r="C134" s="205"/>
      <c r="D134" s="205"/>
      <c r="E134" s="205"/>
      <c r="F134" s="213">
        <f>SUM(F131:F133)</f>
        <v>0</v>
      </c>
      <c r="G134"/>
      <c r="H134"/>
      <c r="J134" s="847"/>
      <c r="K134" s="847"/>
      <c r="L134" s="847"/>
      <c r="M134" s="847"/>
      <c r="N134" s="847"/>
      <c r="O134" s="847"/>
      <c r="P134" s="274"/>
    </row>
    <row r="135" spans="2:16" s="67" customFormat="1" ht="15.5" x14ac:dyDescent="0.35">
      <c r="B135" s="238" t="s">
        <v>113</v>
      </c>
      <c r="C135" s="672" t="s">
        <v>371</v>
      </c>
      <c r="D135" s="679" t="s">
        <v>2</v>
      </c>
      <c r="E135" s="678" t="s">
        <v>3</v>
      </c>
      <c r="F135" s="671" t="s">
        <v>18</v>
      </c>
      <c r="G135"/>
      <c r="H135"/>
      <c r="J135" s="847"/>
      <c r="K135" s="847"/>
      <c r="L135" s="847"/>
      <c r="M135" s="847"/>
      <c r="N135" s="847"/>
      <c r="O135" s="847"/>
      <c r="P135" s="236"/>
    </row>
    <row r="136" spans="2:16" s="67" customFormat="1" ht="15.5" x14ac:dyDescent="0.35">
      <c r="B136" s="193" t="s">
        <v>110</v>
      </c>
      <c r="C136" s="71">
        <v>0</v>
      </c>
      <c r="D136" s="72" t="s">
        <v>98</v>
      </c>
      <c r="E136" s="73">
        <v>0</v>
      </c>
      <c r="F136" s="74">
        <f>C136*E136</f>
        <v>0</v>
      </c>
      <c r="G136"/>
      <c r="H136"/>
      <c r="J136" s="847"/>
      <c r="K136" s="847"/>
      <c r="L136" s="847"/>
      <c r="M136" s="847"/>
      <c r="N136" s="847"/>
      <c r="O136" s="847"/>
      <c r="P136" s="278"/>
    </row>
    <row r="137" spans="2:16" s="67" customFormat="1" ht="15.5" x14ac:dyDescent="0.35">
      <c r="B137" s="79" t="s">
        <v>34</v>
      </c>
      <c r="C137" s="71">
        <v>0</v>
      </c>
      <c r="D137" s="72"/>
      <c r="E137" s="73">
        <v>0</v>
      </c>
      <c r="F137" s="74">
        <f>C137*E137</f>
        <v>0</v>
      </c>
      <c r="G137"/>
      <c r="H137"/>
      <c r="J137" s="847"/>
      <c r="K137" s="847"/>
      <c r="L137" s="847"/>
      <c r="M137" s="847"/>
      <c r="N137" s="847"/>
      <c r="O137" s="847"/>
      <c r="P137" s="274"/>
    </row>
    <row r="138" spans="2:16" s="67" customFormat="1" ht="15.5" x14ac:dyDescent="0.35">
      <c r="B138" s="201" t="s">
        <v>34</v>
      </c>
      <c r="C138" s="84">
        <v>0</v>
      </c>
      <c r="D138" s="191"/>
      <c r="E138" s="192">
        <v>0</v>
      </c>
      <c r="F138" s="190">
        <f>C138*E138</f>
        <v>0</v>
      </c>
      <c r="G138"/>
      <c r="H138"/>
      <c r="J138" s="847"/>
      <c r="K138" s="847"/>
      <c r="L138" s="847"/>
      <c r="M138" s="847"/>
      <c r="N138" s="847"/>
      <c r="O138" s="847"/>
      <c r="P138" s="274"/>
    </row>
    <row r="139" spans="2:16" s="67" customFormat="1" ht="15.75" customHeight="1" thickBot="1" x14ac:dyDescent="0.4">
      <c r="B139" s="206"/>
      <c r="C139" s="205"/>
      <c r="D139" s="205"/>
      <c r="E139" s="205"/>
      <c r="F139" s="213">
        <f>SUM(F136:F138)</f>
        <v>0</v>
      </c>
      <c r="G139"/>
      <c r="H139"/>
      <c r="J139" s="847"/>
      <c r="K139" s="847"/>
      <c r="L139" s="847"/>
      <c r="M139" s="847"/>
      <c r="N139" s="847"/>
      <c r="O139" s="847"/>
      <c r="P139" s="274"/>
    </row>
    <row r="140" spans="2:16" s="67" customFormat="1" ht="15.5" x14ac:dyDescent="0.35">
      <c r="B140" s="238" t="s">
        <v>99</v>
      </c>
      <c r="C140" s="672" t="s">
        <v>371</v>
      </c>
      <c r="D140" s="679" t="s">
        <v>2</v>
      </c>
      <c r="E140" s="678" t="s">
        <v>3</v>
      </c>
      <c r="F140" s="671" t="s">
        <v>18</v>
      </c>
      <c r="G140"/>
      <c r="H140"/>
      <c r="J140" s="847"/>
      <c r="K140" s="847"/>
      <c r="L140" s="847"/>
      <c r="M140" s="847"/>
      <c r="N140" s="847"/>
      <c r="O140" s="847"/>
      <c r="P140" s="236"/>
    </row>
    <row r="141" spans="2:16" s="67" customFormat="1" ht="15.5" x14ac:dyDescent="0.35">
      <c r="B141" s="79" t="s">
        <v>34</v>
      </c>
      <c r="C141" s="71">
        <v>0</v>
      </c>
      <c r="D141" s="72"/>
      <c r="E141" s="73">
        <v>0</v>
      </c>
      <c r="F141" s="74">
        <f>C141*E141</f>
        <v>0</v>
      </c>
      <c r="G141"/>
      <c r="H141"/>
      <c r="J141" s="847"/>
      <c r="K141" s="847"/>
      <c r="L141" s="847"/>
      <c r="M141" s="847"/>
      <c r="N141" s="847"/>
      <c r="O141" s="847"/>
      <c r="P141" s="236"/>
    </row>
    <row r="142" spans="2:16" s="67" customFormat="1" ht="15.5" x14ac:dyDescent="0.35">
      <c r="B142" s="201" t="s">
        <v>34</v>
      </c>
      <c r="C142" s="84">
        <v>0</v>
      </c>
      <c r="D142" s="191"/>
      <c r="E142" s="192">
        <v>0</v>
      </c>
      <c r="F142" s="190">
        <f>C142*E142</f>
        <v>0</v>
      </c>
      <c r="G142"/>
      <c r="H142"/>
      <c r="J142" s="847"/>
      <c r="K142" s="847"/>
      <c r="L142" s="847"/>
      <c r="M142" s="847"/>
      <c r="N142" s="847"/>
      <c r="O142" s="847"/>
      <c r="P142" s="153"/>
    </row>
    <row r="143" spans="2:16" s="67" customFormat="1" ht="15.5" x14ac:dyDescent="0.35">
      <c r="B143" s="201" t="s">
        <v>34</v>
      </c>
      <c r="C143" s="84">
        <v>0</v>
      </c>
      <c r="D143" s="191"/>
      <c r="E143" s="192">
        <v>0</v>
      </c>
      <c r="F143" s="190">
        <f>C143*E143</f>
        <v>0</v>
      </c>
      <c r="G143"/>
      <c r="H143"/>
      <c r="J143" s="847"/>
      <c r="K143" s="847"/>
      <c r="L143" s="847"/>
      <c r="M143" s="847"/>
      <c r="N143" s="847"/>
      <c r="O143" s="847"/>
      <c r="P143" s="80"/>
    </row>
    <row r="144" spans="2:16" s="67" customFormat="1" ht="16" thickBot="1" x14ac:dyDescent="0.4">
      <c r="B144" s="207"/>
      <c r="C144" s="208"/>
      <c r="D144" s="208"/>
      <c r="E144" s="208"/>
      <c r="F144" s="212">
        <f>SUM(F141:F143)</f>
        <v>0</v>
      </c>
      <c r="G144"/>
      <c r="H144"/>
      <c r="J144" s="847"/>
      <c r="K144" s="847"/>
      <c r="L144" s="847"/>
      <c r="M144" s="847"/>
      <c r="N144" s="847"/>
      <c r="O144" s="847"/>
      <c r="P144" s="80"/>
    </row>
    <row r="145" spans="2:16" s="67" customFormat="1" ht="18.5" x14ac:dyDescent="0.45">
      <c r="B145" s="151"/>
      <c r="C145" s="151"/>
      <c r="D145" s="151"/>
      <c r="E145" s="69" t="s">
        <v>406</v>
      </c>
      <c r="F145" s="80">
        <f>SUM(F98,F109,F116,F118,F124,F129,F134,F139,F144)</f>
        <v>0</v>
      </c>
      <c r="G145"/>
      <c r="H145"/>
      <c r="J145" s="847"/>
      <c r="K145" s="847"/>
      <c r="L145" s="847"/>
      <c r="M145" s="847"/>
      <c r="N145" s="847"/>
      <c r="O145" s="847"/>
      <c r="P145" s="80"/>
    </row>
    <row r="146" spans="2:16" s="67" customFormat="1" ht="16" thickBot="1" x14ac:dyDescent="0.4">
      <c r="B146"/>
      <c r="C146"/>
      <c r="D146"/>
      <c r="E146"/>
      <c r="F146"/>
      <c r="G146"/>
      <c r="H146"/>
      <c r="J146" s="847"/>
      <c r="K146" s="847"/>
      <c r="L146" s="847"/>
      <c r="M146" s="847"/>
      <c r="N146" s="847"/>
      <c r="O146" s="847"/>
      <c r="P146" s="80"/>
    </row>
    <row r="147" spans="2:16" s="67" customFormat="1" ht="26.5" thickBot="1" x14ac:dyDescent="0.65">
      <c r="B147" s="866" t="s">
        <v>284</v>
      </c>
      <c r="C147" s="867"/>
      <c r="D147" s="105"/>
      <c r="E147"/>
      <c r="F147"/>
      <c r="G147"/>
      <c r="H147"/>
      <c r="J147" s="847"/>
      <c r="K147" s="847"/>
      <c r="L147" s="847"/>
      <c r="M147" s="847"/>
      <c r="N147" s="847"/>
      <c r="O147" s="847"/>
      <c r="P147" s="153"/>
    </row>
    <row r="148" spans="2:16" s="67" customFormat="1" ht="26.5" thickBot="1" x14ac:dyDescent="0.65">
      <c r="B148" s="105"/>
      <c r="C148" s="105"/>
      <c r="D148" s="105"/>
      <c r="E148" s="357"/>
      <c r="F148" s="357"/>
      <c r="G148" s="357"/>
      <c r="H148" s="357"/>
      <c r="I148" s="357"/>
      <c r="J148" s="358"/>
      <c r="K148" s="152"/>
      <c r="L148" s="152"/>
      <c r="M148" s="152"/>
      <c r="N148" s="152"/>
      <c r="O148" s="152"/>
      <c r="P148" s="80"/>
    </row>
    <row r="149" spans="2:16" s="67" customFormat="1" ht="26.5" thickBot="1" x14ac:dyDescent="0.65">
      <c r="B149" s="976" t="str">
        <f>"Crop 9: "&amp;B1</f>
        <v>Crop 9: write name here</v>
      </c>
      <c r="C149" s="977"/>
      <c r="D149" s="105"/>
      <c r="E149" s="847"/>
      <c r="F149" s="847"/>
      <c r="G149" s="847"/>
      <c r="H149" s="847"/>
      <c r="I149" s="847"/>
      <c r="J149" s="153"/>
      <c r="P149" s="80"/>
    </row>
    <row r="150" spans="2:16" s="67" customFormat="1" ht="18.5" x14ac:dyDescent="0.45">
      <c r="B150" s="491" t="s">
        <v>148</v>
      </c>
      <c r="C150" s="23">
        <f>F87+H145</f>
        <v>0</v>
      </c>
      <c r="D150"/>
      <c r="E150" s="847"/>
      <c r="F150" s="847"/>
      <c r="G150" s="847"/>
      <c r="H150" s="847"/>
      <c r="I150" s="847"/>
      <c r="J150" s="80"/>
      <c r="P150" s="80"/>
    </row>
    <row r="151" spans="2:16" s="67" customFormat="1" ht="18.5" x14ac:dyDescent="0.45">
      <c r="B151" s="492" t="s">
        <v>149</v>
      </c>
      <c r="C151" s="6">
        <f>H33</f>
        <v>0</v>
      </c>
      <c r="D151"/>
      <c r="E151" s="847"/>
      <c r="F151" s="847"/>
      <c r="G151" s="847"/>
      <c r="H151" s="847"/>
      <c r="I151" s="847"/>
      <c r="J151" s="80"/>
      <c r="P151" s="80"/>
    </row>
    <row r="152" spans="2:16" s="67" customFormat="1" ht="18.5" x14ac:dyDescent="0.45">
      <c r="B152" s="8" t="s">
        <v>150</v>
      </c>
      <c r="C152" s="16">
        <f>C151-C150</f>
        <v>0</v>
      </c>
      <c r="D152"/>
      <c r="E152" s="847"/>
      <c r="F152" s="847"/>
      <c r="G152" s="847"/>
      <c r="H152" s="847"/>
      <c r="I152" s="847"/>
      <c r="J152" s="80"/>
      <c r="P152" s="153"/>
    </row>
    <row r="153" spans="2:16" s="67" customFormat="1" ht="19" thickBot="1" x14ac:dyDescent="0.5">
      <c r="B153" s="8" t="s">
        <v>31</v>
      </c>
      <c r="C153" s="107">
        <f>IFERROR(C152/C151,0)</f>
        <v>0</v>
      </c>
      <c r="D153"/>
      <c r="E153" s="847"/>
      <c r="F153" s="847"/>
      <c r="G153" s="847"/>
      <c r="H153" s="847"/>
      <c r="I153" s="847"/>
      <c r="J153" s="80"/>
      <c r="P153" s="80"/>
    </row>
    <row r="154" spans="2:16" s="67" customFormat="1" ht="18.5" x14ac:dyDescent="0.45">
      <c r="B154" s="348" t="s">
        <v>151</v>
      </c>
      <c r="C154" s="351">
        <f>IFERROR(C150/H32,0)</f>
        <v>0</v>
      </c>
      <c r="D154"/>
      <c r="E154" s="847"/>
      <c r="F154" s="847"/>
      <c r="G154" s="847"/>
      <c r="H154" s="847"/>
      <c r="I154" s="847"/>
      <c r="J154" s="80"/>
      <c r="P154" s="80"/>
    </row>
    <row r="155" spans="2:16" s="67" customFormat="1" ht="18.5" x14ac:dyDescent="0.45">
      <c r="B155" s="492" t="s">
        <v>128</v>
      </c>
      <c r="C155" s="352" t="str">
        <f>D4</f>
        <v>lbs, cu</v>
      </c>
      <c r="D155"/>
      <c r="E155" s="847"/>
      <c r="F155" s="847"/>
      <c r="G155" s="847"/>
      <c r="H155" s="847"/>
      <c r="I155" s="847"/>
      <c r="J155" s="80"/>
      <c r="P155" s="80"/>
    </row>
    <row r="156" spans="2:16" s="67" customFormat="1" ht="18.5" x14ac:dyDescent="0.45">
      <c r="B156" s="492" t="s">
        <v>306</v>
      </c>
      <c r="C156" s="289">
        <f>IFERROR('Covering Overheads + Profit'!E23,0)</f>
        <v>0</v>
      </c>
      <c r="D156"/>
      <c r="E156" s="847"/>
      <c r="F156" s="847"/>
      <c r="G156" s="847"/>
      <c r="H156" s="847"/>
      <c r="I156" s="847"/>
      <c r="J156" s="80"/>
      <c r="P156" s="80"/>
    </row>
    <row r="157" spans="2:16" s="67" customFormat="1" ht="18.5" x14ac:dyDescent="0.45">
      <c r="B157" s="492" t="s">
        <v>269</v>
      </c>
      <c r="C157" s="697">
        <f>IFERROR(C156/C151,0)</f>
        <v>0</v>
      </c>
      <c r="D157"/>
      <c r="E157" s="847"/>
      <c r="F157" s="847"/>
      <c r="G157" s="847"/>
      <c r="H157" s="847"/>
      <c r="I157" s="847"/>
      <c r="J157" s="80"/>
      <c r="P157" s="153"/>
    </row>
    <row r="158" spans="2:16" s="67" customFormat="1" ht="19" thickBot="1" x14ac:dyDescent="0.5">
      <c r="B158" s="291" t="s">
        <v>143</v>
      </c>
      <c r="C158" s="25">
        <f>IFERROR((C150+C156)/H32,0)</f>
        <v>0</v>
      </c>
      <c r="D158"/>
      <c r="E158" s="847"/>
      <c r="F158" s="847"/>
      <c r="G158" s="847"/>
      <c r="H158" s="847"/>
      <c r="I158" s="847"/>
      <c r="J158" s="80"/>
      <c r="P158" s="80"/>
    </row>
    <row r="159" spans="2:16" s="67" customFormat="1" ht="18.5" x14ac:dyDescent="0.45">
      <c r="B159" s="288" t="s">
        <v>319</v>
      </c>
      <c r="C159" s="770">
        <f>C151-C150-C156</f>
        <v>0</v>
      </c>
      <c r="D159"/>
      <c r="E159" s="847"/>
      <c r="F159" s="847"/>
      <c r="G159" s="847"/>
      <c r="H159" s="847"/>
      <c r="I159" s="847"/>
      <c r="J159" s="80"/>
      <c r="P159" s="80"/>
    </row>
    <row r="160" spans="2:16" s="67" customFormat="1" ht="18.5" x14ac:dyDescent="0.45">
      <c r="B160" s="288" t="s">
        <v>311</v>
      </c>
      <c r="C160" s="289">
        <f>'Covering Overheads + Profit'!F23</f>
        <v>0</v>
      </c>
      <c r="D160"/>
      <c r="E160" s="847"/>
      <c r="F160" s="847"/>
      <c r="G160" s="847"/>
      <c r="H160" s="847"/>
      <c r="I160" s="847"/>
      <c r="J160" s="80"/>
      <c r="P160" s="80"/>
    </row>
    <row r="161" spans="2:16" s="67" customFormat="1" ht="19" thickBot="1" x14ac:dyDescent="0.5">
      <c r="B161" s="109" t="s">
        <v>309</v>
      </c>
      <c r="C161" s="108">
        <f>IFERROR((C150+C156+C160)/H32,0)</f>
        <v>0</v>
      </c>
      <c r="D161"/>
      <c r="E161" s="847"/>
      <c r="F161" s="847"/>
      <c r="G161" s="847"/>
      <c r="H161" s="847"/>
      <c r="I161" s="847"/>
      <c r="J161" s="80"/>
      <c r="P161" s="153"/>
    </row>
    <row r="162" spans="2:16" s="152" customFormat="1" ht="20.25" customHeight="1" x14ac:dyDescent="0.45">
      <c r="B162" s="286" t="s">
        <v>405</v>
      </c>
      <c r="C162" s="287">
        <f>IFERROR(C152/(C36),0)</f>
        <v>0</v>
      </c>
      <c r="D162" s="34"/>
      <c r="E162"/>
      <c r="F162" s="67"/>
      <c r="G162" s="67"/>
      <c r="H162" s="67"/>
      <c r="I162" s="30"/>
      <c r="J162" s="962"/>
      <c r="K162" s="962"/>
      <c r="L162" s="962"/>
      <c r="M162" s="962"/>
      <c r="N162" s="962"/>
      <c r="O162" s="962"/>
    </row>
    <row r="163" spans="2:16" s="67" customFormat="1" ht="19.5" customHeight="1" thickBot="1" x14ac:dyDescent="0.5">
      <c r="B163" s="303" t="s">
        <v>380</v>
      </c>
      <c r="C163" s="349">
        <f>IFERROR(C150/(C41),0)</f>
        <v>0</v>
      </c>
      <c r="D163" s="34"/>
      <c r="E163" s="34"/>
      <c r="F163" s="34"/>
      <c r="G163" s="34"/>
      <c r="H163"/>
      <c r="I163"/>
      <c r="J163" s="848"/>
      <c r="K163" s="848"/>
      <c r="L163" s="848"/>
      <c r="M163" s="848"/>
      <c r="N163" s="848"/>
      <c r="O163" s="848"/>
    </row>
    <row r="164" spans="2:16" s="67" customFormat="1" ht="26.25" customHeight="1" x14ac:dyDescent="0.45">
      <c r="B164" s="346"/>
      <c r="C164" s="347"/>
      <c r="D164" s="34"/>
      <c r="E164" s="34"/>
      <c r="F164" s="34"/>
      <c r="G164" s="34"/>
      <c r="H164"/>
      <c r="I164"/>
      <c r="J164" s="848"/>
      <c r="K164" s="848"/>
      <c r="L164" s="848"/>
      <c r="M164" s="848"/>
      <c r="N164" s="848"/>
      <c r="O164" s="848"/>
    </row>
    <row r="165" spans="2:16" s="67" customFormat="1" ht="26.25" customHeight="1" x14ac:dyDescent="0.35">
      <c r="B165"/>
      <c r="C165"/>
      <c r="D165"/>
      <c r="E165"/>
      <c r="F165"/>
      <c r="G165"/>
      <c r="H165"/>
      <c r="I165"/>
      <c r="J165" s="34"/>
      <c r="K165" s="34"/>
      <c r="L165" s="34"/>
      <c r="M165" s="34"/>
      <c r="N165" s="34"/>
      <c r="O165" s="34"/>
    </row>
    <row r="166" spans="2:16" s="67" customFormat="1" ht="26.25" customHeight="1" x14ac:dyDescent="0.35">
      <c r="B166"/>
      <c r="C166"/>
      <c r="D166"/>
      <c r="E166"/>
      <c r="F166"/>
      <c r="G166"/>
      <c r="H166"/>
      <c r="I166"/>
      <c r="J166"/>
      <c r="K166"/>
      <c r="L166"/>
      <c r="M166"/>
      <c r="N166"/>
      <c r="O166"/>
    </row>
    <row r="167" spans="2:16" s="67" customFormat="1" ht="26.25" customHeight="1" x14ac:dyDescent="0.35">
      <c r="B167"/>
      <c r="C167"/>
      <c r="D167"/>
      <c r="E167" s="666"/>
      <c r="F167" s="666"/>
      <c r="G167" s="666"/>
      <c r="H167" s="666"/>
      <c r="I167" s="666"/>
      <c r="J167" s="80"/>
    </row>
    <row r="168" spans="2:16" s="67" customFormat="1" ht="26.25" customHeight="1" x14ac:dyDescent="0.35">
      <c r="B168"/>
      <c r="C168"/>
      <c r="D168"/>
      <c r="E168" s="666"/>
      <c r="F168" s="666"/>
      <c r="G168" s="666"/>
      <c r="H168" s="666"/>
      <c r="I168" s="666"/>
      <c r="J168" s="80"/>
    </row>
    <row r="169" spans="2:16" s="67" customFormat="1" ht="26.25" customHeight="1" x14ac:dyDescent="0.35">
      <c r="B169"/>
      <c r="C169"/>
      <c r="D169"/>
      <c r="E169" s="666"/>
      <c r="F169" s="666"/>
      <c r="G169" s="666"/>
      <c r="H169" s="666"/>
      <c r="I169" s="666"/>
      <c r="J169" s="80"/>
    </row>
    <row r="170" spans="2:16" s="67" customFormat="1" ht="26.25" customHeight="1" x14ac:dyDescent="0.35">
      <c r="B170"/>
      <c r="C170"/>
      <c r="D170"/>
      <c r="E170" s="666"/>
      <c r="F170" s="666"/>
      <c r="G170" s="666"/>
      <c r="H170" s="666"/>
      <c r="I170" s="666"/>
      <c r="J170" s="80"/>
    </row>
    <row r="171" spans="2:16" s="67" customFormat="1" ht="26.25" customHeight="1" x14ac:dyDescent="0.35">
      <c r="B171"/>
      <c r="C171"/>
      <c r="D171"/>
      <c r="E171" s="666"/>
      <c r="F171" s="666"/>
      <c r="G171" s="666"/>
      <c r="H171" s="666"/>
      <c r="I171" s="666"/>
      <c r="J171" s="80"/>
    </row>
    <row r="172" spans="2:16" s="67" customFormat="1" ht="26.25" customHeight="1" x14ac:dyDescent="0.45">
      <c r="B172"/>
      <c r="C172"/>
      <c r="D172"/>
      <c r="E172" s="666"/>
      <c r="F172" s="666"/>
      <c r="G172" s="666"/>
      <c r="H172" s="666"/>
      <c r="I172" s="666"/>
      <c r="J172" s="664"/>
      <c r="K172" s="664"/>
      <c r="L172" s="664"/>
      <c r="M172" s="664"/>
    </row>
    <row r="173" spans="2:16" s="67" customFormat="1" ht="26.25" customHeight="1" x14ac:dyDescent="0.45">
      <c r="B173"/>
      <c r="C173"/>
      <c r="D173"/>
      <c r="E173" s="768"/>
      <c r="F173" s="768"/>
      <c r="G173" s="768"/>
      <c r="H173" s="768"/>
      <c r="I173" s="768"/>
      <c r="J173" s="769"/>
      <c r="K173" s="769"/>
      <c r="L173" s="769"/>
      <c r="M173" s="769"/>
    </row>
    <row r="174" spans="2:16" s="67" customFormat="1" ht="26.25" customHeight="1" x14ac:dyDescent="0.45">
      <c r="B174"/>
      <c r="C174"/>
      <c r="D174"/>
      <c r="E174" s="768"/>
      <c r="F174" s="768"/>
      <c r="G174" s="768"/>
      <c r="H174" s="768"/>
      <c r="I174" s="768"/>
      <c r="J174" s="769"/>
      <c r="K174" s="769"/>
      <c r="L174" s="769"/>
      <c r="M174" s="769"/>
    </row>
    <row r="175" spans="2:16" s="67" customFormat="1" ht="26.25" customHeight="1" x14ac:dyDescent="0.45">
      <c r="B175"/>
      <c r="C175"/>
      <c r="D175"/>
      <c r="E175" s="768"/>
      <c r="F175" s="768"/>
      <c r="G175" s="768"/>
      <c r="H175" s="768"/>
      <c r="I175" s="768"/>
      <c r="J175" s="769"/>
      <c r="K175" s="769"/>
      <c r="L175" s="769"/>
      <c r="M175" s="769"/>
    </row>
    <row r="176" spans="2:16" s="67" customFormat="1" ht="26.25" customHeight="1" x14ac:dyDescent="0.45">
      <c r="B176"/>
      <c r="C176"/>
      <c r="D176" s="34"/>
      <c r="E176"/>
      <c r="I176" s="30"/>
      <c r="J176" s="664"/>
      <c r="K176" s="664"/>
      <c r="L176" s="664"/>
      <c r="M176" s="664"/>
      <c r="N176" s="664"/>
      <c r="O176" s="664"/>
      <c r="P176" s="143"/>
    </row>
    <row r="177" spans="2:17" s="67" customFormat="1" ht="26.25" customHeight="1" x14ac:dyDescent="0.45">
      <c r="B177"/>
      <c r="C177"/>
      <c r="D177" s="34"/>
      <c r="E177" s="34"/>
      <c r="F177" s="34"/>
      <c r="G177" s="34"/>
      <c r="H177"/>
      <c r="I177"/>
      <c r="J177" s="664"/>
      <c r="K177" s="664"/>
      <c r="L177" s="664"/>
      <c r="M177" s="664"/>
      <c r="N177" s="664"/>
      <c r="O177" s="664"/>
      <c r="P177" s="143"/>
    </row>
    <row r="178" spans="2:17" s="67" customFormat="1" ht="18.5" x14ac:dyDescent="0.45">
      <c r="B178" s="346"/>
      <c r="C178" s="347"/>
      <c r="D178" s="34"/>
      <c r="E178" s="34"/>
      <c r="F178" s="34"/>
      <c r="G178" s="34"/>
      <c r="H178"/>
      <c r="I178"/>
      <c r="J178" s="34"/>
      <c r="K178" s="34"/>
      <c r="L178" s="34"/>
      <c r="M178" s="34"/>
      <c r="N178" s="664"/>
      <c r="O178" s="664"/>
      <c r="P178" s="143"/>
    </row>
    <row r="179" spans="2:17" ht="15" customHeight="1" x14ac:dyDescent="0.35">
      <c r="N179" s="34"/>
      <c r="O179" s="34"/>
      <c r="P179" s="34"/>
      <c r="Q179" s="34"/>
    </row>
    <row r="184" spans="2:17" ht="22.5" customHeight="1" x14ac:dyDescent="0.35"/>
    <row r="191" spans="2:17" s="34" customFormat="1" x14ac:dyDescent="0.35">
      <c r="B191"/>
      <c r="C191"/>
      <c r="D191"/>
      <c r="E191"/>
      <c r="F191"/>
      <c r="G191"/>
      <c r="H191"/>
      <c r="I191"/>
      <c r="J191"/>
      <c r="K191"/>
      <c r="L191"/>
      <c r="M191"/>
      <c r="N191"/>
      <c r="O191"/>
      <c r="P191"/>
      <c r="Q191"/>
    </row>
    <row r="192" spans="2:17" s="34" customFormat="1" x14ac:dyDescent="0.35">
      <c r="B192"/>
      <c r="C192"/>
      <c r="D192"/>
      <c r="E192"/>
      <c r="F192"/>
      <c r="G192"/>
      <c r="H192"/>
      <c r="I192"/>
      <c r="J192"/>
      <c r="K192"/>
      <c r="L192"/>
      <c r="M192"/>
      <c r="N192"/>
      <c r="O192"/>
      <c r="P192"/>
      <c r="Q192"/>
    </row>
  </sheetData>
  <sheetProtection sheet="1" objects="1" scenarios="1" selectLockedCells="1"/>
  <mergeCells count="33">
    <mergeCell ref="B45:D45"/>
    <mergeCell ref="E33:G33"/>
    <mergeCell ref="B34:D34"/>
    <mergeCell ref="B35:D35"/>
    <mergeCell ref="F38:H38"/>
    <mergeCell ref="F39:H39"/>
    <mergeCell ref="B1:C1"/>
    <mergeCell ref="D1:I1"/>
    <mergeCell ref="B3:D3"/>
    <mergeCell ref="B4:C4"/>
    <mergeCell ref="F4:H4"/>
    <mergeCell ref="F48:F49"/>
    <mergeCell ref="B61:B62"/>
    <mergeCell ref="C61:D61"/>
    <mergeCell ref="E61:E62"/>
    <mergeCell ref="F61:F62"/>
    <mergeCell ref="B48:B49"/>
    <mergeCell ref="C48:D48"/>
    <mergeCell ref="E48:E49"/>
    <mergeCell ref="B72:B73"/>
    <mergeCell ref="C72:D72"/>
    <mergeCell ref="E72:E73"/>
    <mergeCell ref="F72:F73"/>
    <mergeCell ref="B74:C74"/>
    <mergeCell ref="C88:E88"/>
    <mergeCell ref="B94:D94"/>
    <mergeCell ref="J162:O162"/>
    <mergeCell ref="K110:O110"/>
    <mergeCell ref="J115:O115"/>
    <mergeCell ref="J121:O121"/>
    <mergeCell ref="J126:O126"/>
    <mergeCell ref="B149:C149"/>
    <mergeCell ref="B147:C147"/>
  </mergeCells>
  <pageMargins left="0.25" right="0.25" top="0.75" bottom="0.75" header="0.3" footer="0.3"/>
  <pageSetup scale="40"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Q192"/>
  <sheetViews>
    <sheetView zoomScaleNormal="100" workbookViewId="0">
      <pane ySplit="1" topLeftCell="A2" activePane="bottomLeft" state="frozen"/>
      <selection activeCell="H27" sqref="H27"/>
      <selection pane="bottomLeft" activeCell="B1" sqref="B1:C1"/>
    </sheetView>
  </sheetViews>
  <sheetFormatPr defaultColWidth="8.81640625" defaultRowHeight="14.5" x14ac:dyDescent="0.35"/>
  <cols>
    <col min="1" max="1" width="5.1796875" customWidth="1"/>
    <col min="2" max="2" width="51.7265625" customWidth="1"/>
    <col min="3" max="3" width="16.1796875" customWidth="1"/>
    <col min="4" max="5" width="13.81640625" customWidth="1"/>
    <col min="6" max="6" width="11.453125" customWidth="1"/>
    <col min="7" max="7" width="12.81640625" customWidth="1"/>
    <col min="8" max="8" width="15.26953125" customWidth="1"/>
    <col min="9" max="9" width="10.7265625" customWidth="1"/>
    <col min="10" max="10" width="28" customWidth="1"/>
    <col min="11" max="11" width="11" customWidth="1"/>
    <col min="12" max="12" width="12" customWidth="1"/>
    <col min="14" max="14" width="12.453125" customWidth="1"/>
    <col min="15" max="15" width="14.1796875" customWidth="1"/>
    <col min="16" max="16" width="20.26953125" customWidth="1"/>
    <col min="17" max="17" width="15.81640625" customWidth="1"/>
  </cols>
  <sheetData>
    <row r="1" spans="1:15" ht="29" thickBot="1" x14ac:dyDescent="0.7">
      <c r="A1" s="709" t="s">
        <v>295</v>
      </c>
      <c r="B1" s="952" t="s">
        <v>34</v>
      </c>
      <c r="C1" s="953"/>
      <c r="D1" s="954" t="s">
        <v>118</v>
      </c>
      <c r="E1" s="954"/>
      <c r="F1" s="954"/>
      <c r="G1" s="954"/>
      <c r="H1" s="954"/>
      <c r="I1" s="955"/>
    </row>
    <row r="2" spans="1:15" s="55" customFormat="1" ht="12.75" customHeight="1" thickBot="1" x14ac:dyDescent="0.7">
      <c r="B2" s="221"/>
      <c r="C2" s="221"/>
      <c r="D2" s="222"/>
      <c r="E2" s="223"/>
      <c r="F2" s="223"/>
      <c r="G2" s="223"/>
      <c r="H2" s="223"/>
      <c r="I2" s="223"/>
      <c r="J2" s="218"/>
      <c r="K2" s="224"/>
    </row>
    <row r="3" spans="1:15" ht="29" thickBot="1" x14ac:dyDescent="0.7">
      <c r="B3" s="956" t="s">
        <v>285</v>
      </c>
      <c r="C3" s="957"/>
      <c r="D3" s="958"/>
      <c r="J3" s="66"/>
    </row>
    <row r="4" spans="1:15" ht="19.5" customHeight="1" thickBot="1" x14ac:dyDescent="0.4">
      <c r="B4" s="959" t="s">
        <v>123</v>
      </c>
      <c r="C4" s="960"/>
      <c r="D4" s="561" t="s">
        <v>407</v>
      </c>
      <c r="E4" s="844"/>
      <c r="F4" s="949"/>
      <c r="G4" s="949"/>
      <c r="H4" s="949"/>
      <c r="I4" s="844"/>
    </row>
    <row r="5" spans="1:15" s="55" customFormat="1" ht="19" thickBot="1" x14ac:dyDescent="0.4">
      <c r="B5" s="130"/>
      <c r="C5" s="130"/>
      <c r="D5" s="131"/>
      <c r="E5" s="129"/>
      <c r="F5" s="129"/>
      <c r="G5" s="129"/>
      <c r="H5" s="129"/>
      <c r="I5" s="129"/>
    </row>
    <row r="6" spans="1:15" s="244" customFormat="1" ht="33" customHeight="1" x14ac:dyDescent="0.35">
      <c r="B6" s="245" t="s">
        <v>105</v>
      </c>
      <c r="C6" s="242" t="s">
        <v>69</v>
      </c>
      <c r="D6" s="242" t="s">
        <v>70</v>
      </c>
      <c r="E6" s="242" t="s">
        <v>71</v>
      </c>
      <c r="F6" s="242" t="s">
        <v>72</v>
      </c>
      <c r="G6" s="242" t="s">
        <v>121</v>
      </c>
      <c r="H6" s="243" t="s">
        <v>122</v>
      </c>
    </row>
    <row r="7" spans="1:15" s="62" customFormat="1" ht="15.5" x14ac:dyDescent="0.35">
      <c r="B7" s="341" t="s">
        <v>34</v>
      </c>
      <c r="C7" s="252">
        <v>0</v>
      </c>
      <c r="D7" s="252">
        <v>0</v>
      </c>
      <c r="E7" s="253">
        <f>C7*D7</f>
        <v>0</v>
      </c>
      <c r="F7" s="73">
        <v>0</v>
      </c>
      <c r="G7" s="254">
        <f>E7*F7</f>
        <v>0</v>
      </c>
      <c r="H7" s="116">
        <f>IFERROR(G7/H33,0)</f>
        <v>0</v>
      </c>
    </row>
    <row r="8" spans="1:15" s="62" customFormat="1" ht="15.5" x14ac:dyDescent="0.35">
      <c r="B8" s="79" t="s">
        <v>34</v>
      </c>
      <c r="C8" s="252">
        <v>0</v>
      </c>
      <c r="D8" s="252">
        <v>0</v>
      </c>
      <c r="E8" s="253">
        <f>C8*D8</f>
        <v>0</v>
      </c>
      <c r="F8" s="73">
        <v>0</v>
      </c>
      <c r="G8" s="254">
        <f>E8*F8</f>
        <v>0</v>
      </c>
      <c r="H8" s="116">
        <f>IFERROR(G8/H33,0)</f>
        <v>0</v>
      </c>
    </row>
    <row r="9" spans="1:15" s="62" customFormat="1" ht="15.5" x14ac:dyDescent="0.35">
      <c r="B9" s="79" t="s">
        <v>34</v>
      </c>
      <c r="C9" s="252">
        <v>0</v>
      </c>
      <c r="D9" s="252">
        <v>0</v>
      </c>
      <c r="E9" s="253">
        <f>C9*D9</f>
        <v>0</v>
      </c>
      <c r="F9" s="73">
        <v>0</v>
      </c>
      <c r="G9" s="254">
        <f>E9*F9</f>
        <v>0</v>
      </c>
      <c r="H9" s="116">
        <f>IFERROR(G9/H33,0)</f>
        <v>0</v>
      </c>
    </row>
    <row r="10" spans="1:15" s="62" customFormat="1" ht="15.5" x14ac:dyDescent="0.35">
      <c r="B10" s="79" t="s">
        <v>34</v>
      </c>
      <c r="C10" s="252">
        <v>0</v>
      </c>
      <c r="D10" s="252">
        <v>0</v>
      </c>
      <c r="E10" s="253">
        <f>C10*D10</f>
        <v>0</v>
      </c>
      <c r="F10" s="73">
        <v>0</v>
      </c>
      <c r="G10" s="254">
        <f>E10*F10</f>
        <v>0</v>
      </c>
      <c r="H10" s="116">
        <f>IFERROR(G10/H33,0)</f>
        <v>0</v>
      </c>
    </row>
    <row r="11" spans="1:15" s="62" customFormat="1" ht="16" thickBot="1" x14ac:dyDescent="0.4">
      <c r="B11" s="79" t="s">
        <v>34</v>
      </c>
      <c r="C11" s="252">
        <v>0</v>
      </c>
      <c r="D11" s="252">
        <v>0</v>
      </c>
      <c r="E11" s="253">
        <f>C11*D11</f>
        <v>0</v>
      </c>
      <c r="F11" s="73">
        <v>0</v>
      </c>
      <c r="G11" s="254">
        <f>E11*F11</f>
        <v>0</v>
      </c>
      <c r="H11" s="116">
        <f>IFERROR(G11/H33,0)</f>
        <v>0</v>
      </c>
    </row>
    <row r="12" spans="1:15" s="282" customFormat="1" ht="19" thickBot="1" x14ac:dyDescent="0.5">
      <c r="B12" s="136" t="s">
        <v>13</v>
      </c>
      <c r="C12" s="137"/>
      <c r="D12" s="138"/>
      <c r="E12" s="139">
        <f>SUM(E7:E11)</f>
        <v>0</v>
      </c>
      <c r="F12" s="140"/>
      <c r="G12" s="141">
        <f>SUM(G7:G11)</f>
        <v>0</v>
      </c>
      <c r="H12" s="142">
        <f>IFERROR(G12/H33,0)</f>
        <v>0</v>
      </c>
      <c r="I12" s="62"/>
      <c r="J12" s="62"/>
      <c r="K12" s="62"/>
      <c r="L12" s="62"/>
      <c r="M12" s="62"/>
      <c r="N12" s="62"/>
      <c r="O12" s="62"/>
    </row>
    <row r="13" spans="1:15" s="250" customFormat="1" ht="32.25" customHeight="1" x14ac:dyDescent="0.35">
      <c r="B13" s="251" t="s">
        <v>106</v>
      </c>
      <c r="C13" s="246" t="s">
        <v>69</v>
      </c>
      <c r="D13" s="246" t="s">
        <v>70</v>
      </c>
      <c r="E13" s="247" t="s">
        <v>71</v>
      </c>
      <c r="F13" s="248" t="s">
        <v>72</v>
      </c>
      <c r="G13" s="248" t="s">
        <v>121</v>
      </c>
      <c r="H13" s="249" t="s">
        <v>122</v>
      </c>
    </row>
    <row r="14" spans="1:15" s="62" customFormat="1" ht="15.5" x14ac:dyDescent="0.35">
      <c r="B14" s="341" t="s">
        <v>34</v>
      </c>
      <c r="C14" s="255">
        <v>0</v>
      </c>
      <c r="D14" s="255">
        <v>0</v>
      </c>
      <c r="E14" s="253">
        <f>C14*D14</f>
        <v>0</v>
      </c>
      <c r="F14" s="192">
        <v>0</v>
      </c>
      <c r="G14" s="254">
        <f>E14*F14</f>
        <v>0</v>
      </c>
      <c r="H14" s="116">
        <f>IFERROR(G14/H33,0)</f>
        <v>0</v>
      </c>
    </row>
    <row r="15" spans="1:15" s="62" customFormat="1" ht="15.5" x14ac:dyDescent="0.35">
      <c r="B15" s="79" t="s">
        <v>34</v>
      </c>
      <c r="C15" s="255">
        <v>0</v>
      </c>
      <c r="D15" s="255">
        <v>0</v>
      </c>
      <c r="E15" s="253">
        <f>C15*D15</f>
        <v>0</v>
      </c>
      <c r="F15" s="192">
        <v>0</v>
      </c>
      <c r="G15" s="254">
        <f>E15*F15</f>
        <v>0</v>
      </c>
      <c r="H15" s="116">
        <f>IFERROR(G15/H33,0)</f>
        <v>0</v>
      </c>
    </row>
    <row r="16" spans="1:15" s="62" customFormat="1" ht="15.5" x14ac:dyDescent="0.35">
      <c r="B16" s="79" t="s">
        <v>34</v>
      </c>
      <c r="C16" s="252">
        <v>0</v>
      </c>
      <c r="D16" s="252">
        <v>0</v>
      </c>
      <c r="E16" s="253">
        <f>C16*D16</f>
        <v>0</v>
      </c>
      <c r="F16" s="73">
        <v>0</v>
      </c>
      <c r="G16" s="254">
        <f>E16*F16</f>
        <v>0</v>
      </c>
      <c r="H16" s="116">
        <f>IFERROR(G16/H33,0)</f>
        <v>0</v>
      </c>
    </row>
    <row r="17" spans="2:15" s="62" customFormat="1" ht="15.5" x14ac:dyDescent="0.35">
      <c r="B17" s="201" t="s">
        <v>34</v>
      </c>
      <c r="C17" s="255">
        <v>0</v>
      </c>
      <c r="D17" s="255">
        <v>0</v>
      </c>
      <c r="E17" s="256">
        <f>C17*D17</f>
        <v>0</v>
      </c>
      <c r="F17" s="192">
        <v>0</v>
      </c>
      <c r="G17" s="257">
        <f>E17*F17</f>
        <v>0</v>
      </c>
      <c r="H17" s="117">
        <f>IFERROR(G17/H33,0)</f>
        <v>0</v>
      </c>
    </row>
    <row r="18" spans="2:15" s="62" customFormat="1" ht="16" thickBot="1" x14ac:dyDescent="0.4">
      <c r="B18" s="201" t="s">
        <v>34</v>
      </c>
      <c r="C18" s="255">
        <v>0</v>
      </c>
      <c r="D18" s="255">
        <v>0</v>
      </c>
      <c r="E18" s="256">
        <f>C18*D18</f>
        <v>0</v>
      </c>
      <c r="F18" s="192">
        <v>0</v>
      </c>
      <c r="G18" s="257">
        <f>E18*F18</f>
        <v>0</v>
      </c>
      <c r="H18" s="117">
        <f>IFERROR(G18/H33,0)</f>
        <v>0</v>
      </c>
    </row>
    <row r="19" spans="2:15" s="282" customFormat="1" ht="19" thickBot="1" x14ac:dyDescent="0.5">
      <c r="B19" s="136" t="s">
        <v>13</v>
      </c>
      <c r="C19" s="137"/>
      <c r="D19" s="138"/>
      <c r="E19" s="139">
        <f>SUM(E14:E18)</f>
        <v>0</v>
      </c>
      <c r="F19" s="140"/>
      <c r="G19" s="141">
        <f>SUM(G14:G18)</f>
        <v>0</v>
      </c>
      <c r="H19" s="142">
        <f>IFERROR(G19/H33,0)</f>
        <v>0</v>
      </c>
      <c r="I19" s="62"/>
      <c r="J19" s="62"/>
      <c r="K19" s="62"/>
      <c r="L19" s="62"/>
      <c r="M19" s="62"/>
      <c r="N19" s="62"/>
      <c r="O19" s="62"/>
    </row>
    <row r="20" spans="2:15" s="250" customFormat="1" ht="33" customHeight="1" x14ac:dyDescent="0.35">
      <c r="B20" s="251" t="s">
        <v>107</v>
      </c>
      <c r="C20" s="246" t="s">
        <v>69</v>
      </c>
      <c r="D20" s="246" t="s">
        <v>70</v>
      </c>
      <c r="E20" s="247" t="s">
        <v>71</v>
      </c>
      <c r="F20" s="248" t="s">
        <v>72</v>
      </c>
      <c r="G20" s="248" t="s">
        <v>121</v>
      </c>
      <c r="H20" s="249" t="s">
        <v>122</v>
      </c>
    </row>
    <row r="21" spans="2:15" s="62" customFormat="1" ht="15.5" x14ac:dyDescent="0.35">
      <c r="B21" s="79" t="s">
        <v>34</v>
      </c>
      <c r="C21" s="252">
        <v>0</v>
      </c>
      <c r="D21" s="252">
        <v>0</v>
      </c>
      <c r="E21" s="253">
        <f>C21*D21</f>
        <v>0</v>
      </c>
      <c r="F21" s="73">
        <v>0</v>
      </c>
      <c r="G21" s="254">
        <f>E21*F21</f>
        <v>0</v>
      </c>
      <c r="H21" s="116">
        <f>IFERROR(G21/H33,0)</f>
        <v>0</v>
      </c>
    </row>
    <row r="22" spans="2:15" s="62" customFormat="1" ht="16" thickBot="1" x14ac:dyDescent="0.4">
      <c r="B22" s="201" t="s">
        <v>34</v>
      </c>
      <c r="C22" s="255">
        <v>0</v>
      </c>
      <c r="D22" s="255">
        <v>0</v>
      </c>
      <c r="E22" s="256">
        <f>C22*D22</f>
        <v>0</v>
      </c>
      <c r="F22" s="192">
        <v>0</v>
      </c>
      <c r="G22" s="257">
        <f>E22*F22</f>
        <v>0</v>
      </c>
      <c r="H22" s="117">
        <f>IFERROR(G22/H33,0)</f>
        <v>0</v>
      </c>
    </row>
    <row r="23" spans="2:15" s="282" customFormat="1" ht="19" thickBot="1" x14ac:dyDescent="0.5">
      <c r="B23" s="136" t="s">
        <v>13</v>
      </c>
      <c r="C23" s="137"/>
      <c r="D23" s="138"/>
      <c r="E23" s="139">
        <f>SUM(E21:E22)</f>
        <v>0</v>
      </c>
      <c r="F23" s="140"/>
      <c r="G23" s="141">
        <f>SUM(G21:G22)</f>
        <v>0</v>
      </c>
      <c r="H23" s="142">
        <f>IFERROR(G23/H33,0)</f>
        <v>0</v>
      </c>
      <c r="I23" s="62"/>
      <c r="J23" s="62"/>
      <c r="K23" s="62"/>
      <c r="L23" s="62"/>
      <c r="M23" s="62"/>
      <c r="N23" s="62"/>
      <c r="O23" s="62"/>
    </row>
    <row r="24" spans="2:15" s="62" customFormat="1" ht="32.25" customHeight="1" x14ac:dyDescent="0.35">
      <c r="B24" s="251" t="s">
        <v>43</v>
      </c>
      <c r="C24" s="246" t="s">
        <v>69</v>
      </c>
      <c r="D24" s="246" t="s">
        <v>70</v>
      </c>
      <c r="E24" s="247" t="s">
        <v>71</v>
      </c>
      <c r="F24" s="248" t="s">
        <v>72</v>
      </c>
      <c r="G24" s="248" t="s">
        <v>121</v>
      </c>
      <c r="H24" s="249" t="s">
        <v>122</v>
      </c>
    </row>
    <row r="25" spans="2:15" s="62" customFormat="1" ht="15.5" x14ac:dyDescent="0.35">
      <c r="B25" s="341" t="s">
        <v>34</v>
      </c>
      <c r="C25" s="252">
        <v>0</v>
      </c>
      <c r="D25" s="252">
        <v>0</v>
      </c>
      <c r="E25" s="253">
        <f>C25*D25</f>
        <v>0</v>
      </c>
      <c r="F25" s="73">
        <v>0</v>
      </c>
      <c r="G25" s="254">
        <f>E25*F25</f>
        <v>0</v>
      </c>
      <c r="H25" s="116">
        <f>IFERROR(G25/H33,0)</f>
        <v>0</v>
      </c>
    </row>
    <row r="26" spans="2:15" s="62" customFormat="1" ht="16" thickBot="1" x14ac:dyDescent="0.4">
      <c r="B26" s="201" t="s">
        <v>34</v>
      </c>
      <c r="C26" s="255">
        <v>0</v>
      </c>
      <c r="D26" s="255">
        <v>0</v>
      </c>
      <c r="E26" s="256">
        <f>C26*D26</f>
        <v>0</v>
      </c>
      <c r="F26" s="192">
        <v>0</v>
      </c>
      <c r="G26" s="257">
        <f>E26*F26</f>
        <v>0</v>
      </c>
      <c r="H26" s="117">
        <f>IFERROR(G26/H33,0)</f>
        <v>0</v>
      </c>
    </row>
    <row r="27" spans="2:15" s="282" customFormat="1" ht="19" thickBot="1" x14ac:dyDescent="0.5">
      <c r="B27" s="136" t="s">
        <v>13</v>
      </c>
      <c r="C27" s="137"/>
      <c r="D27" s="138"/>
      <c r="E27" s="139">
        <f>SUM(E25:E26)</f>
        <v>0</v>
      </c>
      <c r="F27" s="140"/>
      <c r="G27" s="141">
        <f>SUM(G25:G26)</f>
        <v>0</v>
      </c>
      <c r="H27" s="142">
        <f>IFERROR(G27/H33,0)</f>
        <v>0</v>
      </c>
      <c r="I27" s="62"/>
      <c r="J27" s="62"/>
      <c r="K27" s="62"/>
      <c r="L27" s="62"/>
      <c r="M27" s="62"/>
      <c r="N27" s="62"/>
      <c r="O27" s="62"/>
    </row>
    <row r="28" spans="2:15" s="250" customFormat="1" ht="30" customHeight="1" x14ac:dyDescent="0.35">
      <c r="B28" s="251" t="s">
        <v>108</v>
      </c>
      <c r="C28" s="246" t="s">
        <v>69</v>
      </c>
      <c r="D28" s="246" t="s">
        <v>70</v>
      </c>
      <c r="E28" s="247" t="s">
        <v>71</v>
      </c>
      <c r="F28" s="248" t="s">
        <v>72</v>
      </c>
      <c r="G28" s="248" t="s">
        <v>121</v>
      </c>
      <c r="H28" s="249" t="s">
        <v>122</v>
      </c>
    </row>
    <row r="29" spans="2:15" s="62" customFormat="1" ht="15.5" x14ac:dyDescent="0.35">
      <c r="B29" s="79" t="s">
        <v>34</v>
      </c>
      <c r="C29" s="252">
        <v>0</v>
      </c>
      <c r="D29" s="252">
        <v>0</v>
      </c>
      <c r="E29" s="253">
        <f>C29*D29</f>
        <v>0</v>
      </c>
      <c r="F29" s="73">
        <v>0</v>
      </c>
      <c r="G29" s="254">
        <f>E29*F29</f>
        <v>0</v>
      </c>
      <c r="H29" s="116">
        <f>IFERROR(G29/H33,0)</f>
        <v>0</v>
      </c>
    </row>
    <row r="30" spans="2:15" s="62" customFormat="1" ht="16" thickBot="1" x14ac:dyDescent="0.4">
      <c r="B30" s="201" t="s">
        <v>34</v>
      </c>
      <c r="C30" s="255">
        <v>0</v>
      </c>
      <c r="D30" s="255">
        <v>0</v>
      </c>
      <c r="E30" s="256">
        <f>C30*D30</f>
        <v>0</v>
      </c>
      <c r="F30" s="192">
        <v>0</v>
      </c>
      <c r="G30" s="257">
        <f>E30*F30</f>
        <v>0</v>
      </c>
      <c r="H30" s="117">
        <f>IFERROR(G30/H33,0)</f>
        <v>0</v>
      </c>
    </row>
    <row r="31" spans="2:15" s="282" customFormat="1" ht="19" thickBot="1" x14ac:dyDescent="0.5">
      <c r="B31" s="136" t="s">
        <v>13</v>
      </c>
      <c r="C31" s="137"/>
      <c r="D31" s="138"/>
      <c r="E31" s="139">
        <f>SUM(E29:E30)</f>
        <v>0</v>
      </c>
      <c r="F31" s="138"/>
      <c r="G31" s="141">
        <f>SUM(G29:G30)</f>
        <v>0</v>
      </c>
      <c r="H31" s="142">
        <f>IFERROR(G31/H33,0)</f>
        <v>0</v>
      </c>
      <c r="I31" s="62"/>
      <c r="J31" s="62"/>
      <c r="K31" s="62"/>
      <c r="L31" s="62"/>
      <c r="M31" s="62"/>
      <c r="N31" s="62"/>
      <c r="O31" s="62"/>
    </row>
    <row r="32" spans="2:15" s="225" customFormat="1" ht="25.5" customHeight="1" x14ac:dyDescent="0.35">
      <c r="G32" s="846" t="s">
        <v>114</v>
      </c>
      <c r="H32" s="258">
        <f>SUM(E12,E19,E23,E27,E31)</f>
        <v>0</v>
      </c>
      <c r="I32" s="237" t="str">
        <f>D4</f>
        <v>lbs, cu</v>
      </c>
    </row>
    <row r="33" spans="2:15" s="225" customFormat="1" ht="20.25" customHeight="1" thickBot="1" x14ac:dyDescent="0.4">
      <c r="B33" s="259"/>
      <c r="C33" s="259"/>
      <c r="D33" s="259"/>
      <c r="E33" s="944" t="s">
        <v>109</v>
      </c>
      <c r="F33" s="944"/>
      <c r="G33" s="944"/>
      <c r="H33" s="260">
        <f>SUM(G12,G19,G23,G27,G31)</f>
        <v>0</v>
      </c>
      <c r="I33" s="237"/>
    </row>
    <row r="34" spans="2:15" s="225" customFormat="1" ht="24" thickBot="1" x14ac:dyDescent="0.6">
      <c r="B34" s="945" t="s">
        <v>282</v>
      </c>
      <c r="C34" s="946"/>
      <c r="D34" s="947"/>
      <c r="J34" s="237"/>
    </row>
    <row r="35" spans="2:15" s="62" customFormat="1" ht="19" thickBot="1" x14ac:dyDescent="0.5">
      <c r="B35" s="904" t="s">
        <v>33</v>
      </c>
      <c r="C35" s="905"/>
      <c r="D35" s="906"/>
      <c r="E35"/>
      <c r="F35"/>
      <c r="G35"/>
      <c r="H35"/>
      <c r="I35"/>
      <c r="J35" s="124"/>
      <c r="K35" s="124"/>
      <c r="L35" s="124"/>
      <c r="M35" s="124"/>
      <c r="N35" s="124"/>
      <c r="O35" s="124"/>
    </row>
    <row r="36" spans="2:15" s="62" customFormat="1" ht="18.5" x14ac:dyDescent="0.45">
      <c r="B36" s="811" t="s">
        <v>364</v>
      </c>
      <c r="C36" s="45">
        <v>0</v>
      </c>
      <c r="D36" s="46" t="s">
        <v>365</v>
      </c>
      <c r="E36"/>
      <c r="F36" s="220"/>
      <c r="G36" s="220"/>
      <c r="H36" s="60"/>
      <c r="I36"/>
    </row>
    <row r="37" spans="2:15" s="62" customFormat="1" ht="18.5" x14ac:dyDescent="0.45">
      <c r="B37" s="811" t="s">
        <v>351</v>
      </c>
      <c r="C37" s="14">
        <v>0</v>
      </c>
      <c r="D37" s="812" t="str">
        <f>'Project Your Income'!$D$6</f>
        <v>lbs, cu, ea</v>
      </c>
      <c r="E37"/>
      <c r="F37" s="220"/>
      <c r="G37" s="220"/>
      <c r="H37" s="60"/>
      <c r="I37"/>
      <c r="K37" s="63"/>
    </row>
    <row r="38" spans="2:15" s="62" customFormat="1" ht="18.5" x14ac:dyDescent="0.45">
      <c r="B38" s="811" t="s">
        <v>352</v>
      </c>
      <c r="C38" s="815">
        <f>C36*C37</f>
        <v>0</v>
      </c>
      <c r="D38" s="813" t="str">
        <f>$D$37</f>
        <v>lbs, cu, ea</v>
      </c>
      <c r="E38"/>
      <c r="F38" s="948"/>
      <c r="G38" s="948"/>
      <c r="H38" s="948"/>
    </row>
    <row r="39" spans="2:15" s="62" customFormat="1" ht="18.5" x14ac:dyDescent="0.45">
      <c r="B39" s="811" t="s">
        <v>353</v>
      </c>
      <c r="C39" s="816">
        <f>H32</f>
        <v>0</v>
      </c>
      <c r="D39" s="813" t="str">
        <f t="shared" ref="D39:D40" si="0">$D$37</f>
        <v>lbs, cu, ea</v>
      </c>
      <c r="E39"/>
      <c r="F39" s="949"/>
      <c r="G39" s="949"/>
      <c r="H39" s="949"/>
    </row>
    <row r="40" spans="2:15" s="62" customFormat="1" ht="18.5" x14ac:dyDescent="0.45">
      <c r="B40" s="811" t="s">
        <v>354</v>
      </c>
      <c r="C40" s="43">
        <f>C38-C39</f>
        <v>0</v>
      </c>
      <c r="D40" s="813" t="str">
        <f t="shared" si="0"/>
        <v>lbs, cu, ea</v>
      </c>
      <c r="E40"/>
      <c r="F40" s="60"/>
      <c r="G40" s="60"/>
      <c r="H40" s="60"/>
      <c r="I40"/>
    </row>
    <row r="41" spans="2:15" s="62" customFormat="1" ht="18.5" x14ac:dyDescent="0.45">
      <c r="B41" s="811" t="s">
        <v>355</v>
      </c>
      <c r="C41" s="814">
        <v>0</v>
      </c>
      <c r="D41" s="47" t="s">
        <v>6</v>
      </c>
      <c r="E41"/>
      <c r="F41"/>
      <c r="G41"/>
      <c r="H41"/>
      <c r="I41"/>
    </row>
    <row r="42" spans="2:15" s="62" customFormat="1" ht="18.5" x14ac:dyDescent="0.45">
      <c r="B42" s="811" t="s">
        <v>356</v>
      </c>
      <c r="C42" s="853">
        <f>'Describe Your Farm'!C26</f>
        <v>0</v>
      </c>
      <c r="D42" s="47" t="s">
        <v>6</v>
      </c>
      <c r="E42"/>
      <c r="F42"/>
      <c r="G42"/>
      <c r="H42"/>
      <c r="I42"/>
    </row>
    <row r="43" spans="2:15" s="62" customFormat="1" ht="19" thickBot="1" x14ac:dyDescent="0.5">
      <c r="B43" s="48"/>
      <c r="C43" s="48"/>
      <c r="D43" s="48"/>
      <c r="E43"/>
      <c r="F43"/>
      <c r="G43"/>
      <c r="H43"/>
      <c r="I43"/>
    </row>
    <row r="44" spans="2:15" s="62" customFormat="1" ht="15" thickBot="1" x14ac:dyDescent="0.4">
      <c r="B44" s="64"/>
      <c r="C44" s="104"/>
      <c r="D44" s="65"/>
      <c r="E44"/>
      <c r="F44"/>
      <c r="G44"/>
    </row>
    <row r="45" spans="2:15" ht="26.5" thickBot="1" x14ac:dyDescent="0.65">
      <c r="B45" s="866" t="s">
        <v>21</v>
      </c>
      <c r="C45" s="961"/>
      <c r="D45" s="867"/>
      <c r="H45" s="29"/>
    </row>
    <row r="46" spans="2:15" s="60" customFormat="1" ht="15.5" x14ac:dyDescent="0.35">
      <c r="B46" s="580" t="s">
        <v>401</v>
      </c>
      <c r="C46" s="854">
        <f>C36</f>
        <v>0</v>
      </c>
      <c r="D46" s="229"/>
      <c r="E46"/>
      <c r="F46"/>
      <c r="G46" s="226"/>
      <c r="H46" s="152"/>
      <c r="I46" s="152"/>
      <c r="J46" s="227"/>
      <c r="K46" s="227"/>
    </row>
    <row r="47" spans="2:15" ht="15.5" x14ac:dyDescent="0.35">
      <c r="B47" s="580" t="s">
        <v>402</v>
      </c>
      <c r="C47" s="630">
        <f>C41</f>
        <v>0</v>
      </c>
      <c r="D47" s="229"/>
      <c r="E47" s="229"/>
      <c r="F47" s="229"/>
      <c r="G47" s="68"/>
      <c r="H47" s="68"/>
      <c r="I47" s="68"/>
      <c r="J47" s="123"/>
      <c r="K47" s="123"/>
    </row>
    <row r="48" spans="2:15" s="228" customFormat="1" ht="15.5" x14ac:dyDescent="0.35">
      <c r="B48" s="909" t="s">
        <v>39</v>
      </c>
      <c r="C48" s="911" t="s">
        <v>368</v>
      </c>
      <c r="D48" s="911"/>
      <c r="E48" s="912" t="s">
        <v>2</v>
      </c>
      <c r="F48" s="914" t="s">
        <v>367</v>
      </c>
      <c r="G48" s="67"/>
      <c r="H48" s="67"/>
      <c r="I48" s="67"/>
      <c r="J48" s="68"/>
      <c r="K48" s="68"/>
      <c r="L48" s="67"/>
      <c r="M48" s="67"/>
      <c r="N48" s="67"/>
      <c r="O48" s="67"/>
    </row>
    <row r="49" spans="2:15" s="228" customFormat="1" ht="15.5" x14ac:dyDescent="0.35">
      <c r="B49" s="909"/>
      <c r="C49" s="845" t="s">
        <v>100</v>
      </c>
      <c r="D49" s="596" t="s">
        <v>101</v>
      </c>
      <c r="E49" s="912"/>
      <c r="F49" s="915"/>
      <c r="G49" s="67"/>
      <c r="H49" s="67"/>
      <c r="I49" s="67"/>
      <c r="J49" s="68"/>
      <c r="K49" s="67"/>
      <c r="L49" s="67"/>
      <c r="M49" s="67"/>
      <c r="N49" s="67"/>
      <c r="O49" s="67"/>
    </row>
    <row r="50" spans="2:15" s="62" customFormat="1" ht="15.75" customHeight="1" x14ac:dyDescent="0.35">
      <c r="B50" s="607" t="s">
        <v>32</v>
      </c>
      <c r="C50" s="81">
        <v>0</v>
      </c>
      <c r="D50" s="809">
        <v>0</v>
      </c>
      <c r="E50" s="598" t="s">
        <v>255</v>
      </c>
      <c r="F50" s="608"/>
      <c r="G50" s="67"/>
      <c r="H50" s="67"/>
      <c r="I50" s="67"/>
      <c r="J50" s="68"/>
      <c r="K50" s="67"/>
      <c r="L50" s="67"/>
      <c r="M50" s="67"/>
      <c r="N50" s="67"/>
      <c r="O50" s="67"/>
    </row>
    <row r="51" spans="2:15" s="62" customFormat="1" ht="15.5" x14ac:dyDescent="0.35">
      <c r="B51" s="609" t="s">
        <v>132</v>
      </c>
      <c r="C51" s="71">
        <v>0</v>
      </c>
      <c r="D51" s="71">
        <v>0</v>
      </c>
      <c r="E51" s="597" t="s">
        <v>255</v>
      </c>
      <c r="F51" s="608"/>
      <c r="G51" s="67"/>
      <c r="H51" s="67"/>
      <c r="I51" s="67"/>
      <c r="J51" s="67"/>
      <c r="K51" s="67"/>
      <c r="L51" s="67"/>
      <c r="M51" s="67"/>
      <c r="N51" s="67"/>
      <c r="O51" s="67"/>
    </row>
    <row r="52" spans="2:15" ht="15.5" x14ac:dyDescent="0.35">
      <c r="B52" s="609" t="s">
        <v>133</v>
      </c>
      <c r="C52" s="71">
        <v>0</v>
      </c>
      <c r="D52" s="71">
        <v>0</v>
      </c>
      <c r="E52" s="597" t="s">
        <v>255</v>
      </c>
      <c r="F52" s="608"/>
      <c r="G52" s="67"/>
      <c r="H52" s="67"/>
      <c r="I52" s="67"/>
      <c r="J52" s="67"/>
      <c r="K52" s="67"/>
      <c r="L52" s="67"/>
      <c r="M52" s="67"/>
      <c r="N52" s="67"/>
      <c r="O52" s="67"/>
    </row>
    <row r="53" spans="2:15" ht="15.5" x14ac:dyDescent="0.35">
      <c r="B53" s="490" t="s">
        <v>357</v>
      </c>
      <c r="C53" s="71">
        <v>0</v>
      </c>
      <c r="D53" s="71">
        <v>0</v>
      </c>
      <c r="E53" s="597" t="s">
        <v>255</v>
      </c>
      <c r="F53" s="608"/>
      <c r="G53" s="67"/>
      <c r="H53" s="67"/>
      <c r="I53" s="67"/>
      <c r="J53" s="67"/>
      <c r="K53" s="67"/>
      <c r="L53" s="67"/>
      <c r="M53" s="67"/>
      <c r="N53" s="67"/>
      <c r="O53" s="67"/>
    </row>
    <row r="54" spans="2:15" ht="15.5" x14ac:dyDescent="0.35">
      <c r="B54" s="490" t="s">
        <v>358</v>
      </c>
      <c r="C54" s="71">
        <v>0</v>
      </c>
      <c r="D54" s="71">
        <v>0</v>
      </c>
      <c r="E54" s="597" t="s">
        <v>255</v>
      </c>
      <c r="F54" s="608"/>
      <c r="G54" s="67"/>
      <c r="H54" s="67"/>
      <c r="I54" s="67"/>
      <c r="J54" s="67"/>
      <c r="K54" s="67"/>
      <c r="L54" s="67"/>
      <c r="M54" s="67"/>
      <c r="N54" s="67"/>
      <c r="O54" s="67"/>
    </row>
    <row r="55" spans="2:15" s="67" customFormat="1" ht="15.5" x14ac:dyDescent="0.35">
      <c r="B55" s="490" t="s">
        <v>359</v>
      </c>
      <c r="C55" s="71">
        <v>0</v>
      </c>
      <c r="D55" s="71">
        <v>0</v>
      </c>
      <c r="E55" s="597" t="s">
        <v>255</v>
      </c>
      <c r="F55" s="608"/>
    </row>
    <row r="56" spans="2:15" s="67" customFormat="1" ht="15.5" x14ac:dyDescent="0.35">
      <c r="B56" s="611" t="s">
        <v>360</v>
      </c>
      <c r="C56" s="84">
        <v>0</v>
      </c>
      <c r="D56" s="84">
        <v>0</v>
      </c>
      <c r="E56" s="597" t="s">
        <v>255</v>
      </c>
      <c r="F56" s="608"/>
    </row>
    <row r="57" spans="2:15" s="67" customFormat="1" ht="15.5" x14ac:dyDescent="0.35">
      <c r="B57" s="772" t="s">
        <v>324</v>
      </c>
      <c r="C57" s="84">
        <v>0</v>
      </c>
      <c r="D57" s="84">
        <v>0</v>
      </c>
      <c r="E57" s="597" t="s">
        <v>255</v>
      </c>
      <c r="F57" s="608"/>
    </row>
    <row r="58" spans="2:15" s="67" customFormat="1" ht="15.5" x14ac:dyDescent="0.35">
      <c r="B58" s="817" t="s">
        <v>75</v>
      </c>
      <c r="C58" s="71">
        <v>0</v>
      </c>
      <c r="D58" s="71">
        <v>0</v>
      </c>
      <c r="E58" s="597" t="s">
        <v>255</v>
      </c>
      <c r="F58" s="608"/>
    </row>
    <row r="59" spans="2:15" s="67" customFormat="1" ht="15.75" customHeight="1" x14ac:dyDescent="0.35">
      <c r="B59" s="490" t="s">
        <v>181</v>
      </c>
      <c r="C59" s="71">
        <v>0</v>
      </c>
      <c r="D59" s="71">
        <v>0</v>
      </c>
      <c r="E59" s="597" t="s">
        <v>255</v>
      </c>
      <c r="F59" s="608"/>
    </row>
    <row r="60" spans="2:15" s="67" customFormat="1" ht="15.5" x14ac:dyDescent="0.35">
      <c r="B60" s="610" t="s">
        <v>36</v>
      </c>
      <c r="C60" s="231">
        <f>SUM(C50:C59)/60</f>
        <v>0</v>
      </c>
      <c r="D60" s="231">
        <f>SUM(D50:D59)/60</f>
        <v>0</v>
      </c>
      <c r="E60" s="603" t="s">
        <v>256</v>
      </c>
      <c r="F60" s="612">
        <f>(C60*E89)+(D60*E90)</f>
        <v>0</v>
      </c>
    </row>
    <row r="61" spans="2:15" s="67" customFormat="1" ht="15.5" x14ac:dyDescent="0.35">
      <c r="B61" s="909" t="s">
        <v>38</v>
      </c>
      <c r="C61" s="911" t="s">
        <v>368</v>
      </c>
      <c r="D61" s="911"/>
      <c r="E61" s="913" t="s">
        <v>2</v>
      </c>
      <c r="F61" s="914" t="s">
        <v>367</v>
      </c>
      <c r="G61" s="225"/>
      <c r="H61" s="225"/>
      <c r="I61" s="225"/>
      <c r="J61" s="225"/>
      <c r="K61" s="225"/>
      <c r="L61" s="225"/>
      <c r="M61" s="225"/>
      <c r="N61" s="225"/>
      <c r="O61" s="225"/>
    </row>
    <row r="62" spans="2:15" s="67" customFormat="1" ht="15.5" x14ac:dyDescent="0.35">
      <c r="B62" s="909"/>
      <c r="C62" s="219" t="s">
        <v>100</v>
      </c>
      <c r="D62" s="232" t="s">
        <v>101</v>
      </c>
      <c r="E62" s="923"/>
      <c r="F62" s="915"/>
      <c r="G62" s="225"/>
      <c r="H62" s="225"/>
      <c r="I62" s="225"/>
      <c r="J62" s="225"/>
      <c r="K62" s="225"/>
      <c r="L62" s="225"/>
      <c r="M62" s="225"/>
      <c r="N62" s="225"/>
      <c r="O62" s="225"/>
    </row>
    <row r="63" spans="2:15" s="67" customFormat="1" ht="15.5" x14ac:dyDescent="0.35">
      <c r="B63" s="613" t="s">
        <v>362</v>
      </c>
      <c r="C63" s="81">
        <v>0</v>
      </c>
      <c r="D63" s="809">
        <v>0</v>
      </c>
      <c r="E63" s="598" t="s">
        <v>256</v>
      </c>
      <c r="F63" s="614"/>
    </row>
    <row r="64" spans="2:15" s="67" customFormat="1" ht="15.5" x14ac:dyDescent="0.35">
      <c r="B64" s="615" t="s">
        <v>22</v>
      </c>
      <c r="C64" s="71">
        <v>0</v>
      </c>
      <c r="D64" s="71">
        <v>0</v>
      </c>
      <c r="E64" s="597" t="s">
        <v>256</v>
      </c>
      <c r="F64" s="614"/>
    </row>
    <row r="65" spans="2:15" s="67" customFormat="1" ht="15.5" x14ac:dyDescent="0.35">
      <c r="B65" s="615" t="s">
        <v>23</v>
      </c>
      <c r="C65" s="71">
        <v>0</v>
      </c>
      <c r="D65" s="71">
        <v>0</v>
      </c>
      <c r="E65" s="597" t="s">
        <v>256</v>
      </c>
      <c r="F65" s="614"/>
    </row>
    <row r="66" spans="2:15" s="67" customFormat="1" ht="15.5" x14ac:dyDescent="0.35">
      <c r="B66" s="615" t="s">
        <v>63</v>
      </c>
      <c r="C66" s="71">
        <v>0</v>
      </c>
      <c r="D66" s="71">
        <v>0</v>
      </c>
      <c r="E66" s="597" t="s">
        <v>256</v>
      </c>
      <c r="F66" s="614"/>
    </row>
    <row r="67" spans="2:15" s="67" customFormat="1" ht="15.5" x14ac:dyDescent="0.35">
      <c r="B67" s="615" t="s">
        <v>361</v>
      </c>
      <c r="C67" s="71">
        <v>0</v>
      </c>
      <c r="D67" s="71">
        <v>0</v>
      </c>
      <c r="E67" s="597" t="s">
        <v>256</v>
      </c>
      <c r="F67" s="614"/>
    </row>
    <row r="68" spans="2:15" s="67" customFormat="1" ht="15.5" x14ac:dyDescent="0.35">
      <c r="B68" s="615" t="s">
        <v>363</v>
      </c>
      <c r="C68" s="71">
        <v>0</v>
      </c>
      <c r="D68" s="71">
        <v>0</v>
      </c>
      <c r="E68" s="597" t="s">
        <v>256</v>
      </c>
      <c r="F68" s="614"/>
    </row>
    <row r="69" spans="2:15" s="67" customFormat="1" ht="15.5" x14ac:dyDescent="0.35">
      <c r="B69" s="773" t="s">
        <v>28</v>
      </c>
      <c r="C69" s="71">
        <v>0</v>
      </c>
      <c r="D69" s="71">
        <v>0</v>
      </c>
      <c r="E69" s="597" t="s">
        <v>256</v>
      </c>
      <c r="F69" s="614"/>
    </row>
    <row r="70" spans="2:15" s="67" customFormat="1" ht="15.5" x14ac:dyDescent="0.35">
      <c r="B70" s="490" t="s">
        <v>181</v>
      </c>
      <c r="C70" s="71">
        <v>0</v>
      </c>
      <c r="D70" s="71">
        <v>0</v>
      </c>
      <c r="E70" s="597" t="s">
        <v>256</v>
      </c>
      <c r="F70" s="608"/>
    </row>
    <row r="71" spans="2:15" s="67" customFormat="1" ht="15.5" x14ac:dyDescent="0.35">
      <c r="B71" s="616" t="s">
        <v>103</v>
      </c>
      <c r="C71" s="604">
        <f>SUM(C63:C70)</f>
        <v>0</v>
      </c>
      <c r="D71" s="605">
        <f>SUM(D63:D70)</f>
        <v>0</v>
      </c>
      <c r="E71" s="606" t="s">
        <v>256</v>
      </c>
      <c r="F71" s="617">
        <f>(C71*E89)+(D71*E90)</f>
        <v>0</v>
      </c>
      <c r="G71" s="121"/>
    </row>
    <row r="72" spans="2:15" s="225" customFormat="1" ht="15.75" customHeight="1" x14ac:dyDescent="0.35">
      <c r="B72" s="909" t="s">
        <v>37</v>
      </c>
      <c r="C72" s="911" t="s">
        <v>368</v>
      </c>
      <c r="D72" s="911"/>
      <c r="E72" s="912" t="s">
        <v>2</v>
      </c>
      <c r="F72" s="914" t="s">
        <v>367</v>
      </c>
      <c r="G72" s="67"/>
      <c r="H72" s="67"/>
      <c r="I72" s="67"/>
      <c r="J72" s="67"/>
      <c r="K72" s="67"/>
      <c r="L72" s="67"/>
      <c r="M72" s="67"/>
      <c r="N72" s="67"/>
      <c r="O72" s="67"/>
    </row>
    <row r="73" spans="2:15" s="225" customFormat="1" ht="15.5" x14ac:dyDescent="0.35">
      <c r="B73" s="910"/>
      <c r="C73" s="631" t="s">
        <v>100</v>
      </c>
      <c r="D73" s="230" t="s">
        <v>101</v>
      </c>
      <c r="E73" s="913"/>
      <c r="F73" s="915"/>
      <c r="G73" s="67"/>
      <c r="H73" s="67"/>
      <c r="I73" s="67"/>
      <c r="J73" s="67"/>
      <c r="K73" s="67"/>
      <c r="L73" s="67"/>
      <c r="M73" s="67"/>
      <c r="N73" s="67"/>
      <c r="O73" s="67"/>
    </row>
    <row r="74" spans="2:15" s="67" customFormat="1" ht="15.5" x14ac:dyDescent="0.35">
      <c r="B74" s="917" t="str">
        <f>"Remember: Estimated Total Crop Yield per tree is "&amp;C37&amp;" "&amp;D39</f>
        <v>Remember: Estimated Total Crop Yield per tree is 0 lbs, cu, ea</v>
      </c>
      <c r="C74" s="918"/>
      <c r="D74" s="632"/>
      <c r="E74" s="633"/>
      <c r="F74" s="634"/>
    </row>
    <row r="75" spans="2:15" s="67" customFormat="1" ht="15.5" x14ac:dyDescent="0.35">
      <c r="B75" s="613" t="s">
        <v>24</v>
      </c>
      <c r="C75" s="70">
        <v>0</v>
      </c>
      <c r="D75" s="70">
        <v>0</v>
      </c>
      <c r="E75" s="599" t="s">
        <v>256</v>
      </c>
      <c r="F75" s="614"/>
    </row>
    <row r="76" spans="2:15" s="67" customFormat="1" ht="15.5" x14ac:dyDescent="0.35">
      <c r="B76" s="618" t="s">
        <v>25</v>
      </c>
      <c r="C76" s="71">
        <v>0</v>
      </c>
      <c r="D76" s="71">
        <v>0</v>
      </c>
      <c r="E76" s="601" t="s">
        <v>256</v>
      </c>
      <c r="F76" s="619"/>
    </row>
    <row r="77" spans="2:15" s="67" customFormat="1" ht="15.5" x14ac:dyDescent="0.35">
      <c r="B77" s="620" t="s">
        <v>27</v>
      </c>
      <c r="C77" s="71">
        <v>0</v>
      </c>
      <c r="D77" s="71">
        <v>0</v>
      </c>
      <c r="E77" s="601" t="s">
        <v>256</v>
      </c>
      <c r="F77" s="619"/>
    </row>
    <row r="78" spans="2:15" s="67" customFormat="1" ht="15.5" x14ac:dyDescent="0.35">
      <c r="B78" s="615" t="s">
        <v>325</v>
      </c>
      <c r="C78" s="85">
        <v>0</v>
      </c>
      <c r="D78" s="85">
        <v>0</v>
      </c>
      <c r="E78" s="600" t="s">
        <v>256</v>
      </c>
      <c r="F78" s="621"/>
    </row>
    <row r="79" spans="2:15" s="67" customFormat="1" ht="15.5" x14ac:dyDescent="0.35">
      <c r="B79" s="773" t="s">
        <v>26</v>
      </c>
      <c r="C79" s="85">
        <v>0</v>
      </c>
      <c r="D79" s="85">
        <v>0</v>
      </c>
      <c r="E79" s="600" t="s">
        <v>256</v>
      </c>
      <c r="F79" s="621"/>
    </row>
    <row r="80" spans="2:15" s="67" customFormat="1" ht="15.5" x14ac:dyDescent="0.35">
      <c r="B80" s="490" t="s">
        <v>181</v>
      </c>
      <c r="C80" s="71">
        <v>0</v>
      </c>
      <c r="D80" s="71">
        <v>0</v>
      </c>
      <c r="E80" s="597" t="s">
        <v>256</v>
      </c>
      <c r="F80" s="608"/>
    </row>
    <row r="81" spans="2:15" s="67" customFormat="1" ht="15.5" x14ac:dyDescent="0.35">
      <c r="B81" s="622" t="s">
        <v>104</v>
      </c>
      <c r="C81" s="233">
        <f>SUM(C75:C80)</f>
        <v>0</v>
      </c>
      <c r="D81" s="234">
        <f>SUM(D75:D80)</f>
        <v>0</v>
      </c>
      <c r="E81" s="602" t="s">
        <v>256</v>
      </c>
      <c r="F81" s="623">
        <f>(C81*E89)+(D81*E90)</f>
        <v>0</v>
      </c>
      <c r="G81" s="122"/>
    </row>
    <row r="82" spans="2:15" s="67" customFormat="1" ht="15.5" x14ac:dyDescent="0.35">
      <c r="B82" s="624"/>
      <c r="C82" s="635" t="s">
        <v>100</v>
      </c>
      <c r="D82" s="635" t="s">
        <v>101</v>
      </c>
      <c r="E82" s="235"/>
      <c r="F82" s="625"/>
      <c r="G82" s="282"/>
      <c r="H82" s="282"/>
      <c r="I82" s="282"/>
      <c r="J82" s="282"/>
      <c r="K82" s="282"/>
      <c r="L82" s="282"/>
      <c r="M82" s="282"/>
      <c r="N82" s="282"/>
      <c r="O82" s="282"/>
    </row>
    <row r="83" spans="2:15" s="67" customFormat="1" ht="15.75" customHeight="1" x14ac:dyDescent="0.35">
      <c r="B83" s="626" t="s">
        <v>391</v>
      </c>
      <c r="C83" s="488">
        <f>SUM(C60,C71,C81)</f>
        <v>0</v>
      </c>
      <c r="D83" s="488">
        <f>SUM(D60,D71,D81)</f>
        <v>0</v>
      </c>
      <c r="E83" s="599" t="s">
        <v>256</v>
      </c>
      <c r="F83" s="627"/>
    </row>
    <row r="84" spans="2:15" s="67" customFormat="1" ht="15.5" x14ac:dyDescent="0.35">
      <c r="B84" s="645" t="s">
        <v>120</v>
      </c>
      <c r="C84" s="646">
        <f>C83*C47</f>
        <v>0</v>
      </c>
      <c r="D84" s="646">
        <f>D83*F86</f>
        <v>0</v>
      </c>
      <c r="E84" s="600" t="s">
        <v>256</v>
      </c>
      <c r="F84" s="628"/>
      <c r="H84" s="489"/>
      <c r="I84" s="153"/>
    </row>
    <row r="85" spans="2:15" s="67" customFormat="1" ht="18.5" x14ac:dyDescent="0.45">
      <c r="B85" s="30"/>
      <c r="C85" s="30"/>
      <c r="D85" s="553"/>
      <c r="E85" s="580" t="s">
        <v>404</v>
      </c>
      <c r="F85" s="214">
        <f>F60+F71+F81</f>
        <v>0</v>
      </c>
      <c r="G85" s="68"/>
      <c r="H85" s="489"/>
      <c r="I85" s="153"/>
    </row>
    <row r="86" spans="2:15" s="67" customFormat="1" ht="18.5" x14ac:dyDescent="0.45">
      <c r="B86" s="30"/>
      <c r="C86" s="30"/>
      <c r="D86" s="553"/>
      <c r="E86" s="580" t="s">
        <v>403</v>
      </c>
      <c r="F86" s="766">
        <f>C36</f>
        <v>0</v>
      </c>
      <c r="G86" s="68"/>
      <c r="J86" s="261"/>
      <c r="K86" s="261"/>
      <c r="L86" s="261"/>
      <c r="M86" s="261"/>
      <c r="N86" s="261"/>
      <c r="O86" s="261"/>
    </row>
    <row r="87" spans="2:15" s="67" customFormat="1" ht="18.5" x14ac:dyDescent="0.45">
      <c r="B87" s="30"/>
      <c r="C87" s="30"/>
      <c r="D87" s="553"/>
      <c r="E87" s="580" t="s">
        <v>257</v>
      </c>
      <c r="F87" s="214">
        <f>F85*F86</f>
        <v>0</v>
      </c>
      <c r="G87" s="68"/>
      <c r="J87" s="261"/>
      <c r="K87" s="261"/>
      <c r="L87" s="261"/>
      <c r="M87" s="261"/>
      <c r="N87" s="261"/>
      <c r="O87" s="261"/>
    </row>
    <row r="88" spans="2:15" s="67" customFormat="1" ht="18.5" x14ac:dyDescent="0.45">
      <c r="B88" s="30"/>
      <c r="C88" s="908" t="s">
        <v>258</v>
      </c>
      <c r="D88" s="908"/>
      <c r="E88" s="908"/>
      <c r="F88" s="554"/>
      <c r="G88" s="68"/>
      <c r="J88" s="261"/>
      <c r="K88" s="261"/>
      <c r="L88" s="261"/>
      <c r="M88" s="261"/>
      <c r="N88" s="261"/>
      <c r="O88" s="261"/>
    </row>
    <row r="89" spans="2:15" s="67" customFormat="1" ht="15.5" x14ac:dyDescent="0.35">
      <c r="B89" s="552"/>
      <c r="C89" s="636"/>
      <c r="D89" s="637" t="s">
        <v>222</v>
      </c>
      <c r="E89" s="638">
        <f>' Labor Overheads'!C23</f>
        <v>0</v>
      </c>
      <c r="F89" s="554"/>
      <c r="G89" s="68"/>
      <c r="J89" s="261"/>
      <c r="K89" s="261"/>
      <c r="L89" s="261"/>
      <c r="M89" s="261"/>
      <c r="N89" s="261"/>
      <c r="O89" s="261"/>
    </row>
    <row r="90" spans="2:15" s="67" customFormat="1" ht="18.5" x14ac:dyDescent="0.45">
      <c r="B90" s="552"/>
      <c r="C90" s="639"/>
      <c r="D90" s="580" t="s">
        <v>227</v>
      </c>
      <c r="E90" s="640">
        <f>' Labor Overheads'!$C$12</f>
        <v>0</v>
      </c>
      <c r="F90" s="30"/>
      <c r="G90" s="68"/>
      <c r="J90" s="261"/>
      <c r="K90" s="261"/>
      <c r="L90" s="261"/>
      <c r="M90" s="261"/>
      <c r="N90" s="261"/>
      <c r="O90" s="261"/>
    </row>
    <row r="91" spans="2:15" s="67" customFormat="1" ht="18.5" x14ac:dyDescent="0.45">
      <c r="B91" s="552"/>
      <c r="C91" s="639"/>
      <c r="D91" s="489" t="s">
        <v>260</v>
      </c>
      <c r="E91" s="641">
        <f>D84*E90</f>
        <v>0</v>
      </c>
      <c r="F91" s="30"/>
      <c r="G91" s="68"/>
      <c r="J91" s="261"/>
      <c r="K91" s="261"/>
      <c r="L91" s="261"/>
      <c r="M91" s="261"/>
      <c r="N91" s="261"/>
      <c r="O91" s="261"/>
    </row>
    <row r="92" spans="2:15" s="67" customFormat="1" ht="18.5" x14ac:dyDescent="0.45">
      <c r="B92" s="552"/>
      <c r="C92" s="642"/>
      <c r="D92" s="643" t="s">
        <v>259</v>
      </c>
      <c r="E92" s="644">
        <f>C84*E89</f>
        <v>0</v>
      </c>
      <c r="F92" s="30"/>
      <c r="G92" s="68"/>
      <c r="J92" s="261"/>
      <c r="K92" s="261"/>
      <c r="L92" s="261"/>
      <c r="M92" s="261"/>
      <c r="N92" s="261"/>
      <c r="O92" s="261"/>
    </row>
    <row r="93" spans="2:15" s="282" customFormat="1" ht="16" thickBot="1" x14ac:dyDescent="0.4">
      <c r="B93" s="68"/>
      <c r="C93" s="68"/>
      <c r="D93" s="68"/>
      <c r="E93" s="69"/>
      <c r="F93" s="214"/>
      <c r="G93" s="68"/>
      <c r="H93" s="67"/>
      <c r="I93" s="67"/>
      <c r="J93" s="261"/>
      <c r="K93" s="261"/>
      <c r="L93" s="261"/>
      <c r="M93" s="261"/>
      <c r="N93" s="261"/>
      <c r="O93" s="261"/>
    </row>
    <row r="94" spans="2:15" s="67" customFormat="1" ht="26.5" thickBot="1" x14ac:dyDescent="0.65">
      <c r="B94" s="866" t="s">
        <v>29</v>
      </c>
      <c r="C94" s="961"/>
      <c r="D94" s="867"/>
      <c r="E94"/>
    </row>
    <row r="95" spans="2:15" s="67" customFormat="1" ht="18.75" customHeight="1" x14ac:dyDescent="0.35">
      <c r="B95" s="241" t="s">
        <v>65</v>
      </c>
      <c r="C95" s="672" t="s">
        <v>371</v>
      </c>
      <c r="D95" s="673" t="s">
        <v>2</v>
      </c>
      <c r="E95" s="688" t="s">
        <v>3</v>
      </c>
      <c r="F95" s="671" t="s">
        <v>18</v>
      </c>
      <c r="G95"/>
      <c r="H95"/>
      <c r="I95" s="62"/>
    </row>
    <row r="96" spans="2:15" s="282" customFormat="1" ht="15.5" x14ac:dyDescent="0.35">
      <c r="B96" s="75" t="s">
        <v>34</v>
      </c>
      <c r="C96" s="76">
        <v>0</v>
      </c>
      <c r="D96" s="77" t="s">
        <v>68</v>
      </c>
      <c r="E96" s="78">
        <v>0</v>
      </c>
      <c r="F96" s="74">
        <f>C96*E96</f>
        <v>0</v>
      </c>
      <c r="G96"/>
      <c r="H96"/>
      <c r="I96"/>
      <c r="J96" s="67"/>
      <c r="K96" s="67"/>
      <c r="L96" s="67"/>
      <c r="M96" s="67"/>
      <c r="N96" s="67"/>
      <c r="O96" s="67"/>
    </row>
    <row r="97" spans="2:16" s="282" customFormat="1" ht="15.5" x14ac:dyDescent="0.35">
      <c r="B97" s="194" t="s">
        <v>34</v>
      </c>
      <c r="C97" s="85">
        <v>0</v>
      </c>
      <c r="D97" s="195" t="s">
        <v>68</v>
      </c>
      <c r="E97" s="196">
        <v>0</v>
      </c>
      <c r="F97" s="190">
        <f>C97*E97</f>
        <v>0</v>
      </c>
      <c r="G97"/>
      <c r="H97"/>
      <c r="I97"/>
      <c r="J97" s="67"/>
      <c r="K97" s="67"/>
      <c r="L97" s="67"/>
      <c r="M97" s="67"/>
      <c r="N97" s="67"/>
      <c r="O97" s="67"/>
      <c r="P97" s="797"/>
    </row>
    <row r="98" spans="2:16" s="282" customFormat="1" ht="16" thickBot="1" x14ac:dyDescent="0.4">
      <c r="B98" s="197"/>
      <c r="C98" s="198"/>
      <c r="D98" s="199"/>
      <c r="E98" s="198"/>
      <c r="F98" s="200">
        <f>SUM(F96:F97)</f>
        <v>0</v>
      </c>
      <c r="G98"/>
      <c r="H98"/>
      <c r="I98"/>
      <c r="J98" s="67"/>
      <c r="K98" s="67"/>
      <c r="L98" s="67"/>
      <c r="M98" s="67"/>
      <c r="N98" s="67"/>
      <c r="O98" s="67"/>
      <c r="P98" s="797"/>
    </row>
    <row r="99" spans="2:16" s="67" customFormat="1" ht="15.5" x14ac:dyDescent="0.35">
      <c r="B99" s="240" t="s">
        <v>64</v>
      </c>
      <c r="C99" s="672" t="s">
        <v>371</v>
      </c>
      <c r="D99" s="679" t="s">
        <v>2</v>
      </c>
      <c r="E99" s="678" t="s">
        <v>3</v>
      </c>
      <c r="F99" s="671" t="s">
        <v>18</v>
      </c>
      <c r="G99"/>
      <c r="H99"/>
      <c r="P99" s="261"/>
    </row>
    <row r="100" spans="2:16" s="67" customFormat="1" ht="15.5" x14ac:dyDescent="0.35">
      <c r="B100" s="87" t="s">
        <v>7</v>
      </c>
      <c r="C100" s="71">
        <v>0</v>
      </c>
      <c r="D100" s="342" t="s">
        <v>304</v>
      </c>
      <c r="E100" s="73">
        <v>0</v>
      </c>
      <c r="F100" s="74">
        <f t="shared" ref="F100:F108" si="1">C100*E100</f>
        <v>0</v>
      </c>
      <c r="G100"/>
      <c r="H100"/>
      <c r="J100" s="261"/>
      <c r="K100" s="261"/>
      <c r="L100" s="261"/>
      <c r="M100" s="261"/>
      <c r="N100" s="261"/>
      <c r="O100" s="261"/>
      <c r="P100" s="261"/>
    </row>
    <row r="101" spans="2:16" s="67" customFormat="1" ht="15.5" x14ac:dyDescent="0.35">
      <c r="B101" s="562" t="s">
        <v>223</v>
      </c>
      <c r="C101" s="71">
        <v>0</v>
      </c>
      <c r="D101" s="82" t="s">
        <v>9</v>
      </c>
      <c r="E101" s="73">
        <v>0</v>
      </c>
      <c r="F101" s="74">
        <f t="shared" si="1"/>
        <v>0</v>
      </c>
      <c r="G101"/>
      <c r="H101"/>
      <c r="J101" s="261"/>
      <c r="K101" s="261"/>
      <c r="L101" s="261"/>
      <c r="M101" s="261"/>
      <c r="N101" s="261"/>
      <c r="O101" s="261"/>
      <c r="P101" s="261"/>
    </row>
    <row r="102" spans="2:16" s="67" customFormat="1" ht="15.5" x14ac:dyDescent="0.35">
      <c r="B102" s="87" t="s">
        <v>94</v>
      </c>
      <c r="C102" s="71">
        <v>0</v>
      </c>
      <c r="D102" s="82" t="s">
        <v>5</v>
      </c>
      <c r="E102" s="73">
        <v>0</v>
      </c>
      <c r="F102" s="74">
        <f t="shared" si="1"/>
        <v>0</v>
      </c>
      <c r="G102"/>
      <c r="H102"/>
      <c r="J102" s="261"/>
      <c r="K102" s="261"/>
      <c r="L102" s="261"/>
      <c r="M102" s="261"/>
      <c r="N102" s="261"/>
      <c r="O102" s="261"/>
      <c r="P102" s="261"/>
    </row>
    <row r="103" spans="2:16" s="67" customFormat="1" ht="15.5" x14ac:dyDescent="0.35">
      <c r="B103" s="87" t="s">
        <v>95</v>
      </c>
      <c r="C103" s="71">
        <v>0</v>
      </c>
      <c r="D103" s="82" t="s">
        <v>5</v>
      </c>
      <c r="E103" s="73">
        <v>0</v>
      </c>
      <c r="F103" s="74">
        <f t="shared" si="1"/>
        <v>0</v>
      </c>
      <c r="G103"/>
      <c r="H103"/>
      <c r="J103" s="261"/>
      <c r="K103" s="261"/>
      <c r="L103" s="261"/>
      <c r="M103" s="261"/>
      <c r="N103" s="261"/>
      <c r="O103" s="262"/>
      <c r="P103" s="261"/>
    </row>
    <row r="104" spans="2:16" s="67" customFormat="1" ht="15.5" x14ac:dyDescent="0.35">
      <c r="B104" s="87" t="s">
        <v>96</v>
      </c>
      <c r="C104" s="71">
        <v>0</v>
      </c>
      <c r="D104" s="82" t="s">
        <v>8</v>
      </c>
      <c r="E104" s="73">
        <v>0</v>
      </c>
      <c r="F104" s="74">
        <f t="shared" si="1"/>
        <v>0</v>
      </c>
      <c r="G104"/>
      <c r="H104"/>
      <c r="J104" s="261"/>
      <c r="K104" s="261"/>
      <c r="L104" s="261"/>
      <c r="M104" s="261"/>
      <c r="N104" s="261"/>
      <c r="O104" s="264"/>
      <c r="P104" s="261"/>
    </row>
    <row r="105" spans="2:16" s="67" customFormat="1" ht="15.5" x14ac:dyDescent="0.35">
      <c r="B105" s="87" t="s">
        <v>12</v>
      </c>
      <c r="C105" s="71">
        <v>0</v>
      </c>
      <c r="D105" s="82" t="s">
        <v>8</v>
      </c>
      <c r="E105" s="73">
        <v>0</v>
      </c>
      <c r="F105" s="74">
        <f t="shared" si="1"/>
        <v>0</v>
      </c>
      <c r="G105"/>
      <c r="H105"/>
      <c r="J105" s="266"/>
      <c r="K105" s="266"/>
      <c r="L105" s="266"/>
      <c r="M105" s="266"/>
      <c r="N105" s="266"/>
      <c r="O105" s="266"/>
    </row>
    <row r="106" spans="2:16" s="67" customFormat="1" ht="15.5" x14ac:dyDescent="0.35">
      <c r="B106" s="87" t="s">
        <v>10</v>
      </c>
      <c r="C106" s="71">
        <v>0</v>
      </c>
      <c r="D106" s="82" t="s">
        <v>11</v>
      </c>
      <c r="E106" s="73">
        <v>0</v>
      </c>
      <c r="F106" s="83">
        <f t="shared" si="1"/>
        <v>0</v>
      </c>
      <c r="G106"/>
      <c r="H106"/>
      <c r="J106" s="267"/>
      <c r="K106" s="268"/>
      <c r="L106" s="268"/>
      <c r="M106" s="269"/>
      <c r="N106" s="270"/>
      <c r="O106" s="271"/>
    </row>
    <row r="107" spans="2:16" s="67" customFormat="1" ht="15.5" x14ac:dyDescent="0.35">
      <c r="B107" s="79" t="s">
        <v>35</v>
      </c>
      <c r="C107" s="71">
        <v>0</v>
      </c>
      <c r="D107" s="82" t="s">
        <v>9</v>
      </c>
      <c r="E107" s="73">
        <v>0</v>
      </c>
      <c r="F107" s="83">
        <f t="shared" si="1"/>
        <v>0</v>
      </c>
      <c r="G107"/>
      <c r="H107"/>
      <c r="J107" s="272"/>
      <c r="K107" s="273"/>
      <c r="L107" s="272"/>
      <c r="M107" s="274"/>
      <c r="N107" s="274"/>
      <c r="O107" s="275"/>
    </row>
    <row r="108" spans="2:16" s="67" customFormat="1" ht="15.75" customHeight="1" x14ac:dyDescent="0.35">
      <c r="B108" s="79" t="s">
        <v>35</v>
      </c>
      <c r="C108" s="71">
        <v>0</v>
      </c>
      <c r="D108" s="82" t="s">
        <v>9</v>
      </c>
      <c r="E108" s="73">
        <v>0</v>
      </c>
      <c r="F108" s="83">
        <f t="shared" si="1"/>
        <v>0</v>
      </c>
      <c r="G108"/>
      <c r="H108"/>
      <c r="J108" s="272"/>
      <c r="K108" s="273"/>
      <c r="L108" s="272"/>
      <c r="M108" s="274"/>
      <c r="N108" s="274"/>
      <c r="O108" s="275"/>
    </row>
    <row r="109" spans="2:16" s="67" customFormat="1" ht="18.75" customHeight="1" thickBot="1" x14ac:dyDescent="0.4">
      <c r="B109" s="204"/>
      <c r="C109" s="202"/>
      <c r="D109" s="202"/>
      <c r="E109" s="202"/>
      <c r="F109" s="203">
        <f>SUM(F100:F108)</f>
        <v>0</v>
      </c>
      <c r="G109"/>
      <c r="H109"/>
      <c r="J109" s="272"/>
      <c r="K109" s="273"/>
      <c r="L109" s="272"/>
      <c r="M109" s="274"/>
      <c r="N109" s="274"/>
      <c r="O109" s="275"/>
    </row>
    <row r="110" spans="2:16" s="67" customFormat="1" ht="15.5" x14ac:dyDescent="0.35">
      <c r="B110" s="240" t="s">
        <v>66</v>
      </c>
      <c r="C110" s="672" t="s">
        <v>371</v>
      </c>
      <c r="D110" s="679" t="s">
        <v>2</v>
      </c>
      <c r="E110" s="678" t="s">
        <v>3</v>
      </c>
      <c r="F110" s="671" t="s">
        <v>18</v>
      </c>
      <c r="G110"/>
      <c r="H110"/>
      <c r="J110" s="272"/>
      <c r="K110" s="963"/>
      <c r="L110" s="963"/>
      <c r="M110" s="963"/>
      <c r="N110" s="963"/>
      <c r="O110" s="963"/>
    </row>
    <row r="111" spans="2:16" s="67" customFormat="1" ht="18.5" x14ac:dyDescent="0.45">
      <c r="B111" s="32" t="s">
        <v>375</v>
      </c>
      <c r="C111" s="71">
        <v>0</v>
      </c>
      <c r="D111" s="72" t="s">
        <v>67</v>
      </c>
      <c r="E111" s="73">
        <v>0</v>
      </c>
      <c r="F111" s="74">
        <f>C111*E111</f>
        <v>0</v>
      </c>
      <c r="G111"/>
      <c r="H111"/>
      <c r="J111" s="267"/>
      <c r="K111" s="268"/>
      <c r="L111" s="268"/>
      <c r="M111" s="269"/>
      <c r="N111" s="270"/>
      <c r="O111" s="271"/>
      <c r="P111" s="261"/>
    </row>
    <row r="112" spans="2:16" s="67" customFormat="1" ht="18.5" x14ac:dyDescent="0.45">
      <c r="B112" s="32" t="s">
        <v>376</v>
      </c>
      <c r="C112" s="71">
        <v>0</v>
      </c>
      <c r="D112" s="72" t="s">
        <v>67</v>
      </c>
      <c r="E112" s="73">
        <v>0</v>
      </c>
      <c r="F112" s="74">
        <f>C112*E112</f>
        <v>0</v>
      </c>
      <c r="G112"/>
      <c r="H112"/>
      <c r="J112" s="272"/>
      <c r="K112" s="273"/>
      <c r="L112" s="272"/>
      <c r="M112" s="274"/>
      <c r="N112" s="274"/>
      <c r="O112" s="275"/>
      <c r="P112" s="261"/>
    </row>
    <row r="113" spans="2:17" s="67" customFormat="1" ht="18.5" x14ac:dyDescent="0.45">
      <c r="B113" s="32" t="s">
        <v>377</v>
      </c>
      <c r="C113" s="71">
        <v>0</v>
      </c>
      <c r="D113" s="72" t="s">
        <v>9</v>
      </c>
      <c r="E113" s="73">
        <v>0</v>
      </c>
      <c r="F113" s="74">
        <f>C113*E113</f>
        <v>0</v>
      </c>
      <c r="G113"/>
      <c r="H113"/>
      <c r="J113" s="272"/>
      <c r="K113" s="273"/>
      <c r="L113" s="272"/>
      <c r="M113" s="274"/>
      <c r="N113" s="274"/>
      <c r="O113" s="275"/>
      <c r="P113" s="261"/>
    </row>
    <row r="114" spans="2:17" s="67" customFormat="1" ht="15.5" x14ac:dyDescent="0.35">
      <c r="B114" s="79" t="s">
        <v>35</v>
      </c>
      <c r="C114" s="71">
        <v>0</v>
      </c>
      <c r="D114" s="342" t="s">
        <v>147</v>
      </c>
      <c r="E114" s="73">
        <v>0</v>
      </c>
      <c r="F114" s="74">
        <f>C114*E114</f>
        <v>0</v>
      </c>
      <c r="G114"/>
      <c r="H114"/>
      <c r="J114" s="272"/>
      <c r="K114" s="273"/>
      <c r="L114" s="272"/>
      <c r="M114" s="274"/>
      <c r="N114" s="274"/>
      <c r="O114" s="275"/>
      <c r="P114" s="263"/>
      <c r="Q114" s="62"/>
    </row>
    <row r="115" spans="2:17" s="67" customFormat="1" ht="15.5" x14ac:dyDescent="0.35">
      <c r="B115" s="201" t="s">
        <v>35</v>
      </c>
      <c r="C115" s="84">
        <v>0</v>
      </c>
      <c r="D115" s="191" t="s">
        <v>4</v>
      </c>
      <c r="E115" s="192">
        <v>0</v>
      </c>
      <c r="F115" s="190">
        <f>C115*E115</f>
        <v>0</v>
      </c>
      <c r="G115"/>
      <c r="H115"/>
      <c r="J115" s="963"/>
      <c r="K115" s="963"/>
      <c r="L115" s="963"/>
      <c r="M115" s="963"/>
      <c r="N115" s="963"/>
      <c r="O115" s="963"/>
      <c r="P115" s="265"/>
      <c r="Q115"/>
    </row>
    <row r="116" spans="2:17" s="67" customFormat="1" ht="15.5" x14ac:dyDescent="0.35">
      <c r="B116" s="204"/>
      <c r="C116" s="202"/>
      <c r="D116" s="202"/>
      <c r="E116" s="202"/>
      <c r="F116" s="200">
        <f>SUM(F111:F115)</f>
        <v>0</v>
      </c>
      <c r="G116"/>
      <c r="H116"/>
      <c r="J116" s="267"/>
      <c r="K116" s="268"/>
      <c r="L116" s="268"/>
      <c r="M116" s="269"/>
      <c r="N116" s="270"/>
      <c r="O116" s="271"/>
      <c r="P116" s="266"/>
      <c r="Q116"/>
    </row>
    <row r="117" spans="2:17" s="67" customFormat="1" ht="15.75" customHeight="1" x14ac:dyDescent="0.45">
      <c r="B117" s="178"/>
      <c r="C117" s="808"/>
      <c r="D117" s="679"/>
      <c r="E117" s="678"/>
      <c r="F117" s="834" t="s">
        <v>18</v>
      </c>
      <c r="G117"/>
      <c r="H117"/>
      <c r="J117" s="272"/>
      <c r="K117" s="273"/>
      <c r="L117" s="272"/>
      <c r="M117" s="274"/>
      <c r="N117" s="274"/>
      <c r="O117" s="275"/>
      <c r="P117" s="270"/>
    </row>
    <row r="118" spans="2:17" s="67" customFormat="1" ht="19" thickBot="1" x14ac:dyDescent="0.5">
      <c r="B118" s="822" t="s">
        <v>13</v>
      </c>
      <c r="C118" s="693"/>
      <c r="D118" s="693"/>
      <c r="E118" s="693"/>
      <c r="F118" s="832">
        <f>F116+F109+F97</f>
        <v>0</v>
      </c>
      <c r="G118"/>
      <c r="H118"/>
      <c r="J118" s="272"/>
      <c r="K118" s="273"/>
      <c r="L118" s="272"/>
      <c r="M118" s="274"/>
      <c r="N118" s="274"/>
      <c r="O118" s="275"/>
      <c r="P118" s="274"/>
    </row>
    <row r="119" spans="2:17" s="67" customFormat="1" ht="24" thickBot="1" x14ac:dyDescent="0.6">
      <c r="B119" s="209" t="s">
        <v>129</v>
      </c>
      <c r="C119" s="211" t="str">
        <f>"Remember: Estimated Crop Yield Per Tree Is "&amp;C37&amp;" "&amp;D39</f>
        <v>Remember: Estimated Crop Yield Per Tree Is 0 lbs, cu, ea</v>
      </c>
      <c r="D119" s="210"/>
      <c r="E119" s="210"/>
      <c r="F119" s="210"/>
      <c r="G119"/>
      <c r="H119"/>
      <c r="J119" s="272"/>
      <c r="K119" s="273"/>
      <c r="L119" s="272"/>
      <c r="M119" s="274"/>
      <c r="N119" s="274"/>
      <c r="O119" s="275"/>
      <c r="P119" s="274"/>
    </row>
    <row r="120" spans="2:17" s="67" customFormat="1" ht="15.5" x14ac:dyDescent="0.35">
      <c r="B120" s="239" t="s">
        <v>125</v>
      </c>
      <c r="C120" s="672" t="s">
        <v>371</v>
      </c>
      <c r="D120" s="679" t="s">
        <v>2</v>
      </c>
      <c r="E120" s="678" t="s">
        <v>3</v>
      </c>
      <c r="F120" s="671" t="s">
        <v>18</v>
      </c>
      <c r="G120"/>
      <c r="H120"/>
      <c r="J120" s="272"/>
      <c r="K120" s="273"/>
      <c r="L120" s="272"/>
      <c r="M120" s="274"/>
      <c r="N120" s="274"/>
      <c r="O120" s="275"/>
      <c r="P120" s="274"/>
    </row>
    <row r="121" spans="2:17" s="67" customFormat="1" ht="15.5" x14ac:dyDescent="0.35">
      <c r="B121" s="193" t="s">
        <v>110</v>
      </c>
      <c r="C121" s="71">
        <v>0</v>
      </c>
      <c r="D121" s="72" t="s">
        <v>98</v>
      </c>
      <c r="E121" s="73">
        <v>0</v>
      </c>
      <c r="F121" s="74">
        <f>C121*E121</f>
        <v>0</v>
      </c>
      <c r="G121"/>
      <c r="H121"/>
      <c r="J121" s="963"/>
      <c r="K121" s="963"/>
      <c r="L121" s="963"/>
      <c r="M121" s="963"/>
      <c r="N121" s="963"/>
      <c r="O121" s="963"/>
      <c r="P121" s="236"/>
    </row>
    <row r="122" spans="2:17" s="67" customFormat="1" ht="15.5" x14ac:dyDescent="0.35">
      <c r="B122" s="79" t="s">
        <v>34</v>
      </c>
      <c r="C122" s="71">
        <v>0</v>
      </c>
      <c r="D122" s="72"/>
      <c r="E122" s="73">
        <v>0</v>
      </c>
      <c r="F122" s="74">
        <f>C122*E122</f>
        <v>0</v>
      </c>
      <c r="G122"/>
      <c r="H122"/>
      <c r="J122" s="272"/>
      <c r="K122" s="276"/>
      <c r="L122" s="276"/>
      <c r="M122" s="277"/>
      <c r="N122" s="278"/>
      <c r="O122" s="849"/>
      <c r="P122" s="270"/>
    </row>
    <row r="123" spans="2:17" s="67" customFormat="1" ht="15.5" x14ac:dyDescent="0.35">
      <c r="B123" s="201" t="s">
        <v>34</v>
      </c>
      <c r="C123" s="84">
        <v>0</v>
      </c>
      <c r="D123" s="191"/>
      <c r="E123" s="192">
        <v>0</v>
      </c>
      <c r="F123" s="190">
        <f>C123*E123</f>
        <v>0</v>
      </c>
      <c r="G123"/>
      <c r="H123"/>
      <c r="J123" s="272"/>
      <c r="K123" s="273"/>
      <c r="L123" s="272"/>
      <c r="M123" s="274"/>
      <c r="N123" s="274"/>
      <c r="O123" s="275"/>
      <c r="P123" s="274"/>
    </row>
    <row r="124" spans="2:17" ht="16" thickBot="1" x14ac:dyDescent="0.4">
      <c r="B124" s="204"/>
      <c r="C124" s="205"/>
      <c r="D124" s="205"/>
      <c r="E124" s="205"/>
      <c r="F124" s="213">
        <f>SUM(F121:F123)</f>
        <v>0</v>
      </c>
      <c r="I124" s="67"/>
      <c r="J124" s="272"/>
      <c r="K124" s="273"/>
      <c r="L124" s="272"/>
      <c r="M124" s="274"/>
      <c r="N124" s="274"/>
      <c r="O124" s="275"/>
      <c r="P124" s="274"/>
      <c r="Q124" s="67"/>
    </row>
    <row r="125" spans="2:17" ht="15.5" x14ac:dyDescent="0.35">
      <c r="B125" s="238" t="s">
        <v>126</v>
      </c>
      <c r="C125" s="672" t="s">
        <v>371</v>
      </c>
      <c r="D125" s="679" t="s">
        <v>2</v>
      </c>
      <c r="E125" s="678" t="s">
        <v>3</v>
      </c>
      <c r="F125" s="671" t="s">
        <v>18</v>
      </c>
      <c r="I125" s="67"/>
      <c r="J125" s="272"/>
      <c r="K125" s="273"/>
      <c r="L125" s="272"/>
      <c r="M125" s="274"/>
      <c r="N125" s="274"/>
      <c r="O125" s="275"/>
      <c r="P125" s="274"/>
      <c r="Q125" s="67"/>
    </row>
    <row r="126" spans="2:17" ht="15.5" x14ac:dyDescent="0.35">
      <c r="B126" s="193" t="s">
        <v>110</v>
      </c>
      <c r="C126" s="71">
        <v>0</v>
      </c>
      <c r="D126" s="72" t="s">
        <v>98</v>
      </c>
      <c r="E126" s="73">
        <v>0</v>
      </c>
      <c r="F126" s="74">
        <f>C126*E126</f>
        <v>0</v>
      </c>
      <c r="I126" s="67"/>
      <c r="J126" s="963"/>
      <c r="K126" s="963"/>
      <c r="L126" s="963"/>
      <c r="M126" s="963"/>
      <c r="N126" s="963"/>
      <c r="O126" s="963"/>
      <c r="P126" s="236"/>
      <c r="Q126" s="67"/>
    </row>
    <row r="127" spans="2:17" ht="16.5" customHeight="1" x14ac:dyDescent="0.35">
      <c r="B127" s="201" t="s">
        <v>34</v>
      </c>
      <c r="C127" s="71">
        <v>0</v>
      </c>
      <c r="D127" s="72"/>
      <c r="E127" s="73">
        <v>0</v>
      </c>
      <c r="F127" s="74">
        <f>C127*E127</f>
        <v>0</v>
      </c>
      <c r="I127" s="67"/>
      <c r="J127" s="849"/>
      <c r="K127" s="849"/>
      <c r="L127" s="849"/>
      <c r="M127" s="849"/>
      <c r="N127" s="849"/>
      <c r="O127" s="849"/>
      <c r="P127" s="270"/>
      <c r="Q127" s="67"/>
    </row>
    <row r="128" spans="2:17" ht="15.5" x14ac:dyDescent="0.35">
      <c r="B128" s="201" t="s">
        <v>34</v>
      </c>
      <c r="C128" s="84">
        <v>0</v>
      </c>
      <c r="D128" s="191"/>
      <c r="E128" s="192">
        <v>0</v>
      </c>
      <c r="F128" s="190">
        <f>C128*E128</f>
        <v>0</v>
      </c>
      <c r="I128" s="67"/>
      <c r="J128" s="847"/>
      <c r="K128" s="847"/>
      <c r="L128" s="847"/>
      <c r="M128" s="847"/>
      <c r="N128" s="847"/>
      <c r="O128" s="847"/>
      <c r="P128" s="274"/>
      <c r="Q128" s="67"/>
    </row>
    <row r="129" spans="2:16" s="67" customFormat="1" ht="15.75" customHeight="1" thickBot="1" x14ac:dyDescent="0.4">
      <c r="B129" s="206"/>
      <c r="C129" s="205"/>
      <c r="D129" s="205"/>
      <c r="E129" s="205"/>
      <c r="F129" s="213">
        <f>SUM(F126:F128)</f>
        <v>0</v>
      </c>
      <c r="G129"/>
      <c r="H129"/>
      <c r="J129" s="847"/>
      <c r="K129" s="847"/>
      <c r="L129" s="847"/>
      <c r="M129" s="847"/>
      <c r="N129" s="847"/>
      <c r="O129" s="847"/>
      <c r="P129" s="274"/>
    </row>
    <row r="130" spans="2:16" s="67" customFormat="1" ht="15.5" x14ac:dyDescent="0.35">
      <c r="B130" s="238" t="s">
        <v>127</v>
      </c>
      <c r="C130" s="672" t="s">
        <v>371</v>
      </c>
      <c r="D130" s="679" t="s">
        <v>2</v>
      </c>
      <c r="E130" s="678" t="s">
        <v>3</v>
      </c>
      <c r="F130" s="671" t="s">
        <v>18</v>
      </c>
      <c r="G130"/>
      <c r="H130"/>
      <c r="J130" s="847"/>
      <c r="K130" s="847"/>
      <c r="L130" s="847"/>
      <c r="M130" s="847"/>
      <c r="N130" s="847"/>
      <c r="O130" s="847"/>
      <c r="P130" s="236"/>
    </row>
    <row r="131" spans="2:16" s="67" customFormat="1" ht="15.5" x14ac:dyDescent="0.35">
      <c r="B131" s="193" t="s">
        <v>110</v>
      </c>
      <c r="C131" s="71">
        <v>0</v>
      </c>
      <c r="D131" s="72" t="s">
        <v>98</v>
      </c>
      <c r="E131" s="73">
        <v>0</v>
      </c>
      <c r="F131" s="74">
        <f>C131*E131</f>
        <v>0</v>
      </c>
      <c r="G131"/>
      <c r="H131"/>
      <c r="J131" s="847"/>
      <c r="K131" s="847"/>
      <c r="L131" s="847"/>
      <c r="M131" s="847"/>
      <c r="N131" s="847"/>
      <c r="O131" s="847"/>
      <c r="P131" s="270"/>
    </row>
    <row r="132" spans="2:16" s="67" customFormat="1" ht="15.5" x14ac:dyDescent="0.35">
      <c r="B132" s="79" t="s">
        <v>34</v>
      </c>
      <c r="C132" s="71">
        <v>0</v>
      </c>
      <c r="D132" s="72"/>
      <c r="E132" s="73">
        <v>0</v>
      </c>
      <c r="F132" s="74">
        <f>C132*E132</f>
        <v>0</v>
      </c>
      <c r="G132"/>
      <c r="H132"/>
      <c r="J132" s="847"/>
      <c r="K132" s="847"/>
      <c r="L132" s="847"/>
      <c r="M132" s="847"/>
      <c r="N132" s="847"/>
      <c r="O132" s="847"/>
      <c r="P132" s="274"/>
    </row>
    <row r="133" spans="2:16" s="67" customFormat="1" ht="15.5" x14ac:dyDescent="0.35">
      <c r="B133" s="201" t="s">
        <v>34</v>
      </c>
      <c r="C133" s="84">
        <v>0</v>
      </c>
      <c r="D133" s="191"/>
      <c r="E133" s="192">
        <v>0</v>
      </c>
      <c r="F133" s="190">
        <f>C133*E133</f>
        <v>0</v>
      </c>
      <c r="G133"/>
      <c r="H133"/>
      <c r="J133" s="847"/>
      <c r="K133" s="847"/>
      <c r="L133" s="847"/>
      <c r="M133" s="847"/>
      <c r="N133" s="847"/>
      <c r="O133" s="847"/>
      <c r="P133" s="274"/>
    </row>
    <row r="134" spans="2:16" s="67" customFormat="1" ht="16" thickBot="1" x14ac:dyDescent="0.4">
      <c r="B134" s="206"/>
      <c r="C134" s="205"/>
      <c r="D134" s="205"/>
      <c r="E134" s="205"/>
      <c r="F134" s="213">
        <f>SUM(F131:F133)</f>
        <v>0</v>
      </c>
      <c r="G134"/>
      <c r="H134"/>
      <c r="J134" s="847"/>
      <c r="K134" s="847"/>
      <c r="L134" s="847"/>
      <c r="M134" s="847"/>
      <c r="N134" s="847"/>
      <c r="O134" s="847"/>
      <c r="P134" s="274"/>
    </row>
    <row r="135" spans="2:16" s="67" customFormat="1" ht="15.5" x14ac:dyDescent="0.35">
      <c r="B135" s="238" t="s">
        <v>113</v>
      </c>
      <c r="C135" s="672" t="s">
        <v>371</v>
      </c>
      <c r="D135" s="679" t="s">
        <v>2</v>
      </c>
      <c r="E135" s="678" t="s">
        <v>3</v>
      </c>
      <c r="F135" s="671" t="s">
        <v>18</v>
      </c>
      <c r="G135"/>
      <c r="H135"/>
      <c r="J135" s="847"/>
      <c r="K135" s="847"/>
      <c r="L135" s="847"/>
      <c r="M135" s="847"/>
      <c r="N135" s="847"/>
      <c r="O135" s="847"/>
      <c r="P135" s="236"/>
    </row>
    <row r="136" spans="2:16" s="67" customFormat="1" ht="15.5" x14ac:dyDescent="0.35">
      <c r="B136" s="193" t="s">
        <v>110</v>
      </c>
      <c r="C136" s="71">
        <v>0</v>
      </c>
      <c r="D136" s="72" t="s">
        <v>98</v>
      </c>
      <c r="E136" s="73">
        <v>0</v>
      </c>
      <c r="F136" s="74">
        <f>C136*E136</f>
        <v>0</v>
      </c>
      <c r="G136"/>
      <c r="H136"/>
      <c r="J136" s="847"/>
      <c r="K136" s="847"/>
      <c r="L136" s="847"/>
      <c r="M136" s="847"/>
      <c r="N136" s="847"/>
      <c r="O136" s="847"/>
      <c r="P136" s="278"/>
    </row>
    <row r="137" spans="2:16" s="67" customFormat="1" ht="15.5" x14ac:dyDescent="0.35">
      <c r="B137" s="79" t="s">
        <v>34</v>
      </c>
      <c r="C137" s="71">
        <v>0</v>
      </c>
      <c r="D137" s="72"/>
      <c r="E137" s="73">
        <v>0</v>
      </c>
      <c r="F137" s="74">
        <f>C137*E137</f>
        <v>0</v>
      </c>
      <c r="G137"/>
      <c r="H137"/>
      <c r="J137" s="847"/>
      <c r="K137" s="847"/>
      <c r="L137" s="847"/>
      <c r="M137" s="847"/>
      <c r="N137" s="847"/>
      <c r="O137" s="847"/>
      <c r="P137" s="274"/>
    </row>
    <row r="138" spans="2:16" s="67" customFormat="1" ht="15.5" x14ac:dyDescent="0.35">
      <c r="B138" s="201" t="s">
        <v>34</v>
      </c>
      <c r="C138" s="84">
        <v>0</v>
      </c>
      <c r="D138" s="191"/>
      <c r="E138" s="192">
        <v>0</v>
      </c>
      <c r="F138" s="190">
        <f>C138*E138</f>
        <v>0</v>
      </c>
      <c r="G138"/>
      <c r="H138"/>
      <c r="J138" s="847"/>
      <c r="K138" s="847"/>
      <c r="L138" s="847"/>
      <c r="M138" s="847"/>
      <c r="N138" s="847"/>
      <c r="O138" s="847"/>
      <c r="P138" s="274"/>
    </row>
    <row r="139" spans="2:16" s="67" customFormat="1" ht="15.75" customHeight="1" thickBot="1" x14ac:dyDescent="0.4">
      <c r="B139" s="206"/>
      <c r="C139" s="205"/>
      <c r="D139" s="205"/>
      <c r="E139" s="205"/>
      <c r="F139" s="213">
        <f>SUM(F136:F138)</f>
        <v>0</v>
      </c>
      <c r="G139"/>
      <c r="H139"/>
      <c r="J139" s="847"/>
      <c r="K139" s="847"/>
      <c r="L139" s="847"/>
      <c r="M139" s="847"/>
      <c r="N139" s="847"/>
      <c r="O139" s="847"/>
      <c r="P139" s="274"/>
    </row>
    <row r="140" spans="2:16" s="67" customFormat="1" ht="15.5" x14ac:dyDescent="0.35">
      <c r="B140" s="238" t="s">
        <v>99</v>
      </c>
      <c r="C140" s="672" t="s">
        <v>371</v>
      </c>
      <c r="D140" s="679" t="s">
        <v>2</v>
      </c>
      <c r="E140" s="678" t="s">
        <v>3</v>
      </c>
      <c r="F140" s="671" t="s">
        <v>18</v>
      </c>
      <c r="G140"/>
      <c r="H140"/>
      <c r="J140" s="847"/>
      <c r="K140" s="847"/>
      <c r="L140" s="847"/>
      <c r="M140" s="847"/>
      <c r="N140" s="847"/>
      <c r="O140" s="847"/>
      <c r="P140" s="236"/>
    </row>
    <row r="141" spans="2:16" s="67" customFormat="1" ht="15.5" x14ac:dyDescent="0.35">
      <c r="B141" s="79" t="s">
        <v>34</v>
      </c>
      <c r="C141" s="71">
        <v>0</v>
      </c>
      <c r="D141" s="72"/>
      <c r="E141" s="73">
        <v>0</v>
      </c>
      <c r="F141" s="74">
        <f>C141*E141</f>
        <v>0</v>
      </c>
      <c r="G141"/>
      <c r="H141"/>
      <c r="J141" s="847"/>
      <c r="K141" s="847"/>
      <c r="L141" s="847"/>
      <c r="M141" s="847"/>
      <c r="N141" s="847"/>
      <c r="O141" s="847"/>
      <c r="P141" s="236"/>
    </row>
    <row r="142" spans="2:16" s="67" customFormat="1" ht="15.5" x14ac:dyDescent="0.35">
      <c r="B142" s="201" t="s">
        <v>34</v>
      </c>
      <c r="C142" s="84">
        <v>0</v>
      </c>
      <c r="D142" s="191"/>
      <c r="E142" s="192">
        <v>0</v>
      </c>
      <c r="F142" s="190">
        <f>C142*E142</f>
        <v>0</v>
      </c>
      <c r="G142"/>
      <c r="H142"/>
      <c r="J142" s="847"/>
      <c r="K142" s="847"/>
      <c r="L142" s="847"/>
      <c r="M142" s="847"/>
      <c r="N142" s="847"/>
      <c r="O142" s="847"/>
      <c r="P142" s="153"/>
    </row>
    <row r="143" spans="2:16" s="67" customFormat="1" ht="15.5" x14ac:dyDescent="0.35">
      <c r="B143" s="201" t="s">
        <v>34</v>
      </c>
      <c r="C143" s="84">
        <v>0</v>
      </c>
      <c r="D143" s="191"/>
      <c r="E143" s="192">
        <v>0</v>
      </c>
      <c r="F143" s="190">
        <f>C143*E143</f>
        <v>0</v>
      </c>
      <c r="G143"/>
      <c r="H143"/>
      <c r="J143" s="847"/>
      <c r="K143" s="847"/>
      <c r="L143" s="847"/>
      <c r="M143" s="847"/>
      <c r="N143" s="847"/>
      <c r="O143" s="847"/>
      <c r="P143" s="80"/>
    </row>
    <row r="144" spans="2:16" s="67" customFormat="1" ht="16" thickBot="1" x14ac:dyDescent="0.4">
      <c r="B144" s="207"/>
      <c r="C144" s="208"/>
      <c r="D144" s="208"/>
      <c r="E144" s="208"/>
      <c r="F144" s="212">
        <f>SUM(F141:F143)</f>
        <v>0</v>
      </c>
      <c r="G144"/>
      <c r="H144"/>
      <c r="J144" s="847"/>
      <c r="K144" s="847"/>
      <c r="L144" s="847"/>
      <c r="M144" s="847"/>
      <c r="N144" s="847"/>
      <c r="O144" s="847"/>
      <c r="P144" s="80"/>
    </row>
    <row r="145" spans="2:16" s="67" customFormat="1" ht="18.5" x14ac:dyDescent="0.45">
      <c r="B145" s="151"/>
      <c r="C145" s="151"/>
      <c r="D145" s="151"/>
      <c r="E145" s="69" t="s">
        <v>406</v>
      </c>
      <c r="F145" s="80">
        <f>SUM(F98,F109,F116,F118,F124,F129,F134,F139,F144)</f>
        <v>0</v>
      </c>
      <c r="G145"/>
      <c r="H145"/>
      <c r="J145" s="847"/>
      <c r="K145" s="847"/>
      <c r="L145" s="847"/>
      <c r="M145" s="847"/>
      <c r="N145" s="847"/>
      <c r="O145" s="847"/>
      <c r="P145" s="80"/>
    </row>
    <row r="146" spans="2:16" s="67" customFormat="1" ht="16" thickBot="1" x14ac:dyDescent="0.4">
      <c r="B146"/>
      <c r="C146"/>
      <c r="D146"/>
      <c r="E146"/>
      <c r="F146"/>
      <c r="G146"/>
      <c r="H146"/>
      <c r="J146" s="847"/>
      <c r="K146" s="847"/>
      <c r="L146" s="847"/>
      <c r="M146" s="847"/>
      <c r="N146" s="847"/>
      <c r="O146" s="847"/>
      <c r="P146" s="80"/>
    </row>
    <row r="147" spans="2:16" s="67" customFormat="1" ht="26.5" thickBot="1" x14ac:dyDescent="0.65">
      <c r="B147" s="866" t="s">
        <v>284</v>
      </c>
      <c r="C147" s="867"/>
      <c r="D147" s="105"/>
      <c r="E147"/>
      <c r="F147"/>
      <c r="G147"/>
      <c r="H147"/>
      <c r="J147" s="847"/>
      <c r="K147" s="847"/>
      <c r="L147" s="847"/>
      <c r="M147" s="847"/>
      <c r="N147" s="847"/>
      <c r="O147" s="847"/>
      <c r="P147" s="153"/>
    </row>
    <row r="148" spans="2:16" s="67" customFormat="1" ht="26.5" thickBot="1" x14ac:dyDescent="0.65">
      <c r="B148" s="105"/>
      <c r="C148" s="105"/>
      <c r="D148" s="105"/>
      <c r="E148" s="357"/>
      <c r="F148" s="357"/>
      <c r="G148" s="357"/>
      <c r="H148" s="357"/>
      <c r="I148" s="357"/>
      <c r="J148" s="358"/>
      <c r="K148" s="152"/>
      <c r="L148" s="152"/>
      <c r="M148" s="152"/>
      <c r="N148" s="152"/>
      <c r="O148" s="152"/>
      <c r="P148" s="80"/>
    </row>
    <row r="149" spans="2:16" s="67" customFormat="1" ht="26.5" thickBot="1" x14ac:dyDescent="0.65">
      <c r="B149" s="978" t="str">
        <f>"Crop 10: "&amp;B1</f>
        <v>Crop 10: write name here</v>
      </c>
      <c r="C149" s="979"/>
      <c r="D149" s="105"/>
      <c r="E149" s="847"/>
      <c r="F149" s="847"/>
      <c r="G149" s="847"/>
      <c r="H149" s="847"/>
      <c r="I149" s="847"/>
      <c r="J149" s="153"/>
      <c r="P149" s="80"/>
    </row>
    <row r="150" spans="2:16" s="67" customFormat="1" ht="18.5" x14ac:dyDescent="0.45">
      <c r="B150" s="491" t="s">
        <v>148</v>
      </c>
      <c r="C150" s="23">
        <f>F87+H145</f>
        <v>0</v>
      </c>
      <c r="D150"/>
      <c r="E150" s="847"/>
      <c r="F150" s="847"/>
      <c r="G150" s="847"/>
      <c r="H150" s="847"/>
      <c r="I150" s="847"/>
      <c r="J150" s="80"/>
      <c r="P150" s="80"/>
    </row>
    <row r="151" spans="2:16" s="67" customFormat="1" ht="18.5" x14ac:dyDescent="0.45">
      <c r="B151" s="492" t="s">
        <v>149</v>
      </c>
      <c r="C151" s="6">
        <f>H33</f>
        <v>0</v>
      </c>
      <c r="D151"/>
      <c r="E151" s="847"/>
      <c r="F151" s="847"/>
      <c r="G151" s="847"/>
      <c r="H151" s="847"/>
      <c r="I151" s="847"/>
      <c r="J151" s="80"/>
      <c r="P151" s="80"/>
    </row>
    <row r="152" spans="2:16" s="67" customFormat="1" ht="18.5" x14ac:dyDescent="0.45">
      <c r="B152" s="8" t="s">
        <v>150</v>
      </c>
      <c r="C152" s="16">
        <f>C151-C150</f>
        <v>0</v>
      </c>
      <c r="D152"/>
      <c r="E152" s="847"/>
      <c r="F152" s="847"/>
      <c r="G152" s="847"/>
      <c r="H152" s="847"/>
      <c r="I152" s="847"/>
      <c r="J152" s="80"/>
      <c r="P152" s="153"/>
    </row>
    <row r="153" spans="2:16" s="67" customFormat="1" ht="19" thickBot="1" x14ac:dyDescent="0.5">
      <c r="B153" s="8" t="s">
        <v>31</v>
      </c>
      <c r="C153" s="107">
        <f>IFERROR(C152/C151,0)</f>
        <v>0</v>
      </c>
      <c r="D153"/>
      <c r="E153" s="847"/>
      <c r="F153" s="847"/>
      <c r="G153" s="847"/>
      <c r="H153" s="847"/>
      <c r="I153" s="847"/>
      <c r="J153" s="80"/>
      <c r="P153" s="80"/>
    </row>
    <row r="154" spans="2:16" s="67" customFormat="1" ht="18.5" x14ac:dyDescent="0.45">
      <c r="B154" s="348" t="s">
        <v>151</v>
      </c>
      <c r="C154" s="351">
        <f>IFERROR(C150/H32,0)</f>
        <v>0</v>
      </c>
      <c r="D154"/>
      <c r="E154" s="847"/>
      <c r="F154" s="847"/>
      <c r="G154" s="847"/>
      <c r="H154" s="847"/>
      <c r="I154" s="847"/>
      <c r="J154" s="80"/>
      <c r="P154" s="80"/>
    </row>
    <row r="155" spans="2:16" s="67" customFormat="1" ht="18.5" x14ac:dyDescent="0.45">
      <c r="B155" s="492" t="s">
        <v>128</v>
      </c>
      <c r="C155" s="352" t="str">
        <f>D4</f>
        <v>lbs, cu</v>
      </c>
      <c r="D155"/>
      <c r="E155" s="847"/>
      <c r="F155" s="847"/>
      <c r="G155" s="847"/>
      <c r="H155" s="847"/>
      <c r="I155" s="847"/>
      <c r="J155" s="80"/>
      <c r="P155" s="80"/>
    </row>
    <row r="156" spans="2:16" s="67" customFormat="1" ht="18.5" x14ac:dyDescent="0.45">
      <c r="B156" s="492" t="s">
        <v>306</v>
      </c>
      <c r="C156" s="289">
        <f>IFERROR('Covering Overheads + Profit'!E23,0)</f>
        <v>0</v>
      </c>
      <c r="D156"/>
      <c r="E156" s="847"/>
      <c r="F156" s="847"/>
      <c r="G156" s="847"/>
      <c r="H156" s="847"/>
      <c r="I156" s="847"/>
      <c r="J156" s="80"/>
      <c r="P156" s="80"/>
    </row>
    <row r="157" spans="2:16" s="67" customFormat="1" ht="18.5" x14ac:dyDescent="0.45">
      <c r="B157" s="492" t="s">
        <v>269</v>
      </c>
      <c r="C157" s="697">
        <f>IFERROR(C156/C151,0)</f>
        <v>0</v>
      </c>
      <c r="D157"/>
      <c r="E157" s="847"/>
      <c r="F157" s="847"/>
      <c r="G157" s="847"/>
      <c r="H157" s="847"/>
      <c r="I157" s="847"/>
      <c r="J157" s="80"/>
      <c r="P157" s="153"/>
    </row>
    <row r="158" spans="2:16" s="67" customFormat="1" ht="19" thickBot="1" x14ac:dyDescent="0.5">
      <c r="B158" s="291" t="s">
        <v>143</v>
      </c>
      <c r="C158" s="25">
        <f>IFERROR((C150+C156)/H32,0)</f>
        <v>0</v>
      </c>
      <c r="D158"/>
      <c r="E158" s="847"/>
      <c r="F158" s="847"/>
      <c r="G158" s="847"/>
      <c r="H158" s="847"/>
      <c r="I158" s="847"/>
      <c r="J158" s="80"/>
      <c r="P158" s="80"/>
    </row>
    <row r="159" spans="2:16" s="67" customFormat="1" ht="18.5" x14ac:dyDescent="0.45">
      <c r="B159" s="288" t="s">
        <v>319</v>
      </c>
      <c r="C159" s="770">
        <f>C151-C150-C156</f>
        <v>0</v>
      </c>
      <c r="D159"/>
      <c r="E159" s="847"/>
      <c r="F159" s="847"/>
      <c r="G159" s="847"/>
      <c r="H159" s="847"/>
      <c r="I159" s="847"/>
      <c r="J159" s="80"/>
      <c r="P159" s="80"/>
    </row>
    <row r="160" spans="2:16" s="67" customFormat="1" ht="18.5" x14ac:dyDescent="0.45">
      <c r="B160" s="288" t="s">
        <v>311</v>
      </c>
      <c r="C160" s="289">
        <f>'Covering Overheads + Profit'!F23</f>
        <v>0</v>
      </c>
      <c r="D160"/>
      <c r="E160" s="847"/>
      <c r="F160" s="847"/>
      <c r="G160" s="847"/>
      <c r="H160" s="847"/>
      <c r="I160" s="847"/>
      <c r="J160" s="80"/>
      <c r="P160" s="80"/>
    </row>
    <row r="161" spans="2:16" s="67" customFormat="1" ht="19" thickBot="1" x14ac:dyDescent="0.5">
      <c r="B161" s="109" t="s">
        <v>309</v>
      </c>
      <c r="C161" s="108">
        <f>IFERROR((C150+C156+C160)/H32,0)</f>
        <v>0</v>
      </c>
      <c r="D161"/>
      <c r="E161" s="847"/>
      <c r="F161" s="847"/>
      <c r="G161" s="847"/>
      <c r="H161" s="847"/>
      <c r="I161" s="847"/>
      <c r="J161" s="80"/>
      <c r="P161" s="153"/>
    </row>
    <row r="162" spans="2:16" s="152" customFormat="1" ht="20.25" customHeight="1" x14ac:dyDescent="0.45">
      <c r="B162" s="286" t="s">
        <v>405</v>
      </c>
      <c r="C162" s="287">
        <f>IFERROR(C152/(C36),0)</f>
        <v>0</v>
      </c>
      <c r="D162" s="34"/>
      <c r="E162"/>
      <c r="F162" s="67"/>
      <c r="G162" s="67"/>
      <c r="H162" s="67"/>
      <c r="I162" s="30"/>
      <c r="J162" s="962"/>
      <c r="K162" s="962"/>
      <c r="L162" s="962"/>
      <c r="M162" s="962"/>
      <c r="N162" s="962"/>
      <c r="O162" s="962"/>
    </row>
    <row r="163" spans="2:16" s="67" customFormat="1" ht="20.25" customHeight="1" thickBot="1" x14ac:dyDescent="0.5">
      <c r="B163" s="303" t="s">
        <v>380</v>
      </c>
      <c r="C163" s="349">
        <f>IFERROR(C150/(C41),0)</f>
        <v>0</v>
      </c>
      <c r="D163" s="34"/>
      <c r="E163" s="34"/>
      <c r="F163" s="34"/>
      <c r="G163" s="34"/>
      <c r="H163"/>
      <c r="I163"/>
      <c r="J163" s="848"/>
      <c r="K163" s="848"/>
      <c r="L163" s="848"/>
      <c r="M163" s="848"/>
      <c r="N163" s="848"/>
      <c r="O163" s="848"/>
    </row>
    <row r="164" spans="2:16" s="67" customFormat="1" ht="26.25" customHeight="1" x14ac:dyDescent="0.45">
      <c r="B164" s="346"/>
      <c r="C164" s="347"/>
      <c r="D164" s="34"/>
      <c r="E164" s="34"/>
      <c r="F164" s="34"/>
      <c r="G164" s="34"/>
      <c r="H164"/>
      <c r="I164"/>
      <c r="J164" s="848"/>
      <c r="K164" s="848"/>
      <c r="L164" s="848"/>
      <c r="M164" s="848"/>
      <c r="N164" s="848"/>
      <c r="O164" s="848"/>
    </row>
    <row r="165" spans="2:16" s="67" customFormat="1" ht="26.25" customHeight="1" x14ac:dyDescent="0.35">
      <c r="B165"/>
      <c r="C165"/>
      <c r="D165"/>
      <c r="E165"/>
      <c r="F165"/>
      <c r="G165"/>
      <c r="H165"/>
      <c r="I165"/>
      <c r="J165" s="34"/>
      <c r="K165" s="34"/>
      <c r="L165" s="34"/>
      <c r="M165" s="34"/>
      <c r="N165" s="34"/>
      <c r="O165" s="34"/>
    </row>
    <row r="166" spans="2:16" s="67" customFormat="1" ht="26.25" customHeight="1" x14ac:dyDescent="0.35">
      <c r="B166"/>
      <c r="C166"/>
      <c r="D166"/>
      <c r="E166"/>
      <c r="F166"/>
      <c r="G166"/>
      <c r="H166"/>
      <c r="I166"/>
      <c r="J166"/>
      <c r="K166"/>
      <c r="L166"/>
      <c r="M166"/>
      <c r="N166"/>
      <c r="O166"/>
    </row>
    <row r="167" spans="2:16" s="67" customFormat="1" ht="26.25" customHeight="1" x14ac:dyDescent="0.35">
      <c r="B167"/>
      <c r="C167"/>
      <c r="D167"/>
      <c r="E167" s="666"/>
      <c r="F167" s="666"/>
      <c r="G167" s="666"/>
      <c r="H167" s="666"/>
      <c r="I167" s="666"/>
      <c r="J167" s="80"/>
    </row>
    <row r="168" spans="2:16" s="67" customFormat="1" ht="26.25" customHeight="1" x14ac:dyDescent="0.35">
      <c r="B168"/>
      <c r="C168"/>
      <c r="D168"/>
      <c r="E168" s="666"/>
      <c r="F168" s="666"/>
      <c r="G168" s="666"/>
      <c r="H168" s="666"/>
      <c r="I168" s="666"/>
      <c r="J168" s="80"/>
    </row>
    <row r="169" spans="2:16" s="67" customFormat="1" ht="26.25" customHeight="1" x14ac:dyDescent="0.35">
      <c r="B169"/>
      <c r="C169"/>
      <c r="D169"/>
      <c r="E169" s="666"/>
      <c r="F169" s="666"/>
      <c r="G169" s="666"/>
      <c r="H169" s="666"/>
      <c r="I169" s="666"/>
      <c r="J169" s="80"/>
    </row>
    <row r="170" spans="2:16" s="67" customFormat="1" ht="26.25" customHeight="1" x14ac:dyDescent="0.35">
      <c r="B170"/>
      <c r="C170"/>
      <c r="D170"/>
      <c r="E170" s="666"/>
      <c r="F170" s="666"/>
      <c r="G170" s="666"/>
      <c r="H170" s="666"/>
      <c r="I170" s="666"/>
      <c r="J170" s="80"/>
    </row>
    <row r="171" spans="2:16" s="67" customFormat="1" ht="26.25" customHeight="1" x14ac:dyDescent="0.35">
      <c r="B171"/>
      <c r="C171"/>
      <c r="D171"/>
      <c r="E171" s="666"/>
      <c r="F171" s="666"/>
      <c r="G171" s="666"/>
      <c r="H171" s="666"/>
      <c r="I171" s="666"/>
      <c r="J171" s="80"/>
    </row>
    <row r="172" spans="2:16" s="67" customFormat="1" ht="26.25" customHeight="1" x14ac:dyDescent="0.45">
      <c r="B172"/>
      <c r="C172"/>
      <c r="D172"/>
      <c r="E172" s="666"/>
      <c r="F172" s="666"/>
      <c r="G172" s="666"/>
      <c r="H172" s="666"/>
      <c r="I172" s="666"/>
      <c r="J172" s="664"/>
      <c r="K172" s="664"/>
      <c r="L172" s="664"/>
      <c r="M172" s="664"/>
    </row>
    <row r="173" spans="2:16" s="67" customFormat="1" ht="26.25" customHeight="1" x14ac:dyDescent="0.45">
      <c r="B173"/>
      <c r="C173"/>
      <c r="D173"/>
      <c r="E173" s="768"/>
      <c r="F173" s="768"/>
      <c r="G173" s="768"/>
      <c r="H173" s="768"/>
      <c r="I173" s="768"/>
      <c r="J173" s="769"/>
      <c r="K173" s="769"/>
      <c r="L173" s="769"/>
      <c r="M173" s="769"/>
    </row>
    <row r="174" spans="2:16" s="67" customFormat="1" ht="26.25" customHeight="1" x14ac:dyDescent="0.45">
      <c r="B174"/>
      <c r="C174"/>
      <c r="D174"/>
      <c r="E174" s="768"/>
      <c r="F174" s="768"/>
      <c r="G174" s="768"/>
      <c r="H174" s="768"/>
      <c r="I174" s="768"/>
      <c r="J174" s="769"/>
      <c r="K174" s="769"/>
      <c r="L174" s="769"/>
      <c r="M174" s="769"/>
    </row>
    <row r="175" spans="2:16" s="67" customFormat="1" ht="26.25" customHeight="1" x14ac:dyDescent="0.45">
      <c r="B175"/>
      <c r="C175"/>
      <c r="D175"/>
      <c r="E175" s="768"/>
      <c r="F175" s="768"/>
      <c r="G175" s="768"/>
      <c r="H175" s="768"/>
      <c r="I175" s="768"/>
      <c r="J175" s="769"/>
      <c r="K175" s="769"/>
      <c r="L175" s="769"/>
      <c r="M175" s="769"/>
    </row>
    <row r="176" spans="2:16" s="67" customFormat="1" ht="26.25" customHeight="1" x14ac:dyDescent="0.45">
      <c r="B176"/>
      <c r="C176"/>
      <c r="D176" s="34"/>
      <c r="E176"/>
      <c r="I176" s="30"/>
      <c r="J176" s="664"/>
      <c r="K176" s="664"/>
      <c r="L176" s="664"/>
      <c r="M176" s="664"/>
      <c r="N176" s="664"/>
      <c r="O176" s="664"/>
      <c r="P176" s="143"/>
    </row>
    <row r="177" spans="2:17" s="67" customFormat="1" ht="26.25" customHeight="1" x14ac:dyDescent="0.45">
      <c r="B177"/>
      <c r="C177"/>
      <c r="D177" s="34"/>
      <c r="E177" s="34"/>
      <c r="F177" s="34"/>
      <c r="G177" s="34"/>
      <c r="H177"/>
      <c r="I177"/>
      <c r="J177" s="664"/>
      <c r="K177" s="664"/>
      <c r="L177" s="664"/>
      <c r="M177" s="664"/>
      <c r="N177" s="664"/>
      <c r="O177" s="664"/>
      <c r="P177" s="143"/>
    </row>
    <row r="178" spans="2:17" s="67" customFormat="1" ht="18.5" x14ac:dyDescent="0.45">
      <c r="B178" s="346"/>
      <c r="C178" s="347"/>
      <c r="D178" s="34"/>
      <c r="E178" s="34"/>
      <c r="F178" s="34"/>
      <c r="G178" s="34"/>
      <c r="H178"/>
      <c r="I178"/>
      <c r="J178" s="34"/>
      <c r="K178" s="34"/>
      <c r="L178" s="34"/>
      <c r="M178" s="34"/>
      <c r="N178" s="664"/>
      <c r="O178" s="664"/>
      <c r="P178" s="143"/>
    </row>
    <row r="179" spans="2:17" ht="15" customHeight="1" x14ac:dyDescent="0.35">
      <c r="N179" s="34"/>
      <c r="O179" s="34"/>
      <c r="P179" s="34"/>
      <c r="Q179" s="34"/>
    </row>
    <row r="184" spans="2:17" ht="22.5" customHeight="1" x14ac:dyDescent="0.35"/>
    <row r="191" spans="2:17" s="34" customFormat="1" x14ac:dyDescent="0.35">
      <c r="B191"/>
      <c r="C191"/>
      <c r="D191"/>
      <c r="E191"/>
      <c r="F191"/>
      <c r="G191"/>
      <c r="H191"/>
      <c r="I191"/>
      <c r="J191"/>
      <c r="K191"/>
      <c r="L191"/>
      <c r="M191"/>
      <c r="N191"/>
      <c r="O191"/>
      <c r="P191"/>
      <c r="Q191"/>
    </row>
    <row r="192" spans="2:17" s="34" customFormat="1" x14ac:dyDescent="0.35">
      <c r="B192"/>
      <c r="C192"/>
      <c r="D192"/>
      <c r="E192"/>
      <c r="F192"/>
      <c r="G192"/>
      <c r="H192"/>
      <c r="I192"/>
      <c r="J192"/>
      <c r="K192"/>
      <c r="L192"/>
      <c r="M192"/>
      <c r="N192"/>
      <c r="O192"/>
      <c r="P192"/>
      <c r="Q192"/>
    </row>
  </sheetData>
  <sheetProtection sheet="1" objects="1" scenarios="1" selectLockedCells="1"/>
  <mergeCells count="33">
    <mergeCell ref="B45:D45"/>
    <mergeCell ref="E33:G33"/>
    <mergeCell ref="B34:D34"/>
    <mergeCell ref="B35:D35"/>
    <mergeCell ref="F38:H38"/>
    <mergeCell ref="F39:H39"/>
    <mergeCell ref="B1:C1"/>
    <mergeCell ref="D1:I1"/>
    <mergeCell ref="B3:D3"/>
    <mergeCell ref="B4:C4"/>
    <mergeCell ref="F4:H4"/>
    <mergeCell ref="F48:F49"/>
    <mergeCell ref="B61:B62"/>
    <mergeCell ref="C61:D61"/>
    <mergeCell ref="E61:E62"/>
    <mergeCell ref="F61:F62"/>
    <mergeCell ref="B48:B49"/>
    <mergeCell ref="C48:D48"/>
    <mergeCell ref="E48:E49"/>
    <mergeCell ref="B72:B73"/>
    <mergeCell ref="C72:D72"/>
    <mergeCell ref="E72:E73"/>
    <mergeCell ref="F72:F73"/>
    <mergeCell ref="B74:C74"/>
    <mergeCell ref="C88:E88"/>
    <mergeCell ref="B94:D94"/>
    <mergeCell ref="J162:O162"/>
    <mergeCell ref="K110:O110"/>
    <mergeCell ref="J115:O115"/>
    <mergeCell ref="J121:O121"/>
    <mergeCell ref="J126:O126"/>
    <mergeCell ref="B149:C149"/>
    <mergeCell ref="B147:C147"/>
  </mergeCells>
  <pageMargins left="0.25" right="0.25" top="0.75" bottom="0.75" header="0.3" footer="0.3"/>
  <pageSetup scale="4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L30"/>
  <sheetViews>
    <sheetView zoomScale="90" zoomScaleNormal="90" workbookViewId="0">
      <pane ySplit="2" topLeftCell="A3" activePane="bottomLeft" state="frozen"/>
      <selection pane="bottomLeft" activeCell="D18" sqref="D18"/>
    </sheetView>
  </sheetViews>
  <sheetFormatPr defaultRowHeight="28.5" customHeight="1" x14ac:dyDescent="0.45"/>
  <cols>
    <col min="1" max="1" width="1.81640625" customWidth="1"/>
    <col min="2" max="2" width="40.54296875" style="282" customWidth="1"/>
    <col min="3" max="3" width="14.7265625" style="282" customWidth="1"/>
    <col min="4" max="4" width="14.54296875" style="282" customWidth="1"/>
    <col min="6" max="6" width="50.81640625" customWidth="1"/>
    <col min="9" max="9" width="11.453125" customWidth="1"/>
    <col min="10" max="10" width="14.26953125" style="30" customWidth="1"/>
    <col min="11" max="11" width="11.81640625" customWidth="1"/>
    <col min="15" max="15" width="40.1796875" customWidth="1"/>
    <col min="16" max="16" width="16.7265625" customWidth="1"/>
  </cols>
  <sheetData>
    <row r="1" spans="2:11" ht="7.5" customHeight="1" thickBot="1" x14ac:dyDescent="0.5"/>
    <row r="2" spans="2:11" s="4" customFormat="1" ht="28.5" customHeight="1" thickBot="1" x14ac:dyDescent="0.6">
      <c r="B2" s="861" t="s">
        <v>264</v>
      </c>
      <c r="C2" s="862"/>
      <c r="D2" s="282"/>
      <c r="E2" s="467" t="s">
        <v>118</v>
      </c>
      <c r="F2" s="468"/>
      <c r="G2" s="469"/>
      <c r="H2" s="1"/>
      <c r="I2" s="466"/>
      <c r="J2" s="466"/>
      <c r="K2" s="294"/>
    </row>
    <row r="3" spans="2:11" s="4" customFormat="1" ht="28.5" customHeight="1" x14ac:dyDescent="0.5">
      <c r="B3" s="494"/>
      <c r="C3" s="494"/>
      <c r="D3" s="282"/>
      <c r="E3" s="466"/>
      <c r="F3" s="466"/>
      <c r="G3" s="466"/>
      <c r="H3"/>
      <c r="I3" s="466"/>
      <c r="J3" s="466"/>
    </row>
    <row r="5" spans="2:11" ht="15.75" customHeight="1" x14ac:dyDescent="0.45"/>
    <row r="6" spans="2:11" ht="28.5" customHeight="1" thickBot="1" x14ac:dyDescent="0.5">
      <c r="B6" s="281" t="s">
        <v>179</v>
      </c>
      <c r="F6" s="281" t="s">
        <v>229</v>
      </c>
    </row>
    <row r="7" spans="2:11" ht="28.5" customHeight="1" x14ac:dyDescent="0.45">
      <c r="B7" s="474" t="s">
        <v>171</v>
      </c>
      <c r="C7" s="591"/>
      <c r="D7" s="525">
        <v>0</v>
      </c>
      <c r="F7" s="567"/>
      <c r="G7" s="568" t="s">
        <v>233</v>
      </c>
      <c r="H7" s="569" t="s">
        <v>234</v>
      </c>
      <c r="I7" s="573" t="s">
        <v>230</v>
      </c>
      <c r="J7"/>
    </row>
    <row r="8" spans="2:11" ht="28.5" customHeight="1" x14ac:dyDescent="0.35">
      <c r="B8" s="475" t="s">
        <v>170</v>
      </c>
      <c r="C8" s="564"/>
      <c r="D8" s="526">
        <v>0</v>
      </c>
      <c r="F8" s="589" t="s">
        <v>249</v>
      </c>
      <c r="G8" s="342">
        <v>0</v>
      </c>
      <c r="H8" s="564">
        <v>26</v>
      </c>
      <c r="I8" s="570">
        <f>G8*H8</f>
        <v>0</v>
      </c>
      <c r="J8"/>
    </row>
    <row r="9" spans="2:11" ht="28.5" customHeight="1" thickBot="1" x14ac:dyDescent="0.4">
      <c r="B9" s="476" t="s">
        <v>169</v>
      </c>
      <c r="C9" s="564"/>
      <c r="D9" s="526">
        <v>0</v>
      </c>
      <c r="F9" s="590" t="s">
        <v>248</v>
      </c>
      <c r="G9" s="585">
        <v>0</v>
      </c>
      <c r="H9" s="571">
        <v>26</v>
      </c>
      <c r="I9" s="572">
        <f>G9*H9</f>
        <v>0</v>
      </c>
      <c r="J9"/>
    </row>
    <row r="10" spans="2:11" s="62" customFormat="1" ht="28.5" customHeight="1" x14ac:dyDescent="0.35">
      <c r="B10" s="382" t="s">
        <v>170</v>
      </c>
      <c r="C10" s="471"/>
      <c r="D10" s="526">
        <v>0</v>
      </c>
      <c r="F10" s="649"/>
      <c r="G10" s="650"/>
      <c r="H10" s="652" t="s">
        <v>231</v>
      </c>
      <c r="I10" s="653">
        <f>I8+I9</f>
        <v>0</v>
      </c>
    </row>
    <row r="11" spans="2:11" s="62" customFormat="1" ht="28.5" customHeight="1" thickBot="1" x14ac:dyDescent="0.4">
      <c r="B11" s="382" t="s">
        <v>228</v>
      </c>
      <c r="C11" s="564"/>
      <c r="D11" s="563">
        <f>SUM(D7:D10)</f>
        <v>0</v>
      </c>
      <c r="F11" s="647"/>
      <c r="G11" s="648"/>
      <c r="H11" s="651" t="s">
        <v>232</v>
      </c>
      <c r="I11" s="654">
        <f>IFERROR((D7+D9)/I10,0)</f>
        <v>0</v>
      </c>
    </row>
    <row r="12" spans="2:11" ht="28.5" customHeight="1" x14ac:dyDescent="0.35">
      <c r="B12" s="476" t="s">
        <v>102</v>
      </c>
      <c r="C12" s="527">
        <v>0</v>
      </c>
      <c r="D12" s="863" t="s">
        <v>252</v>
      </c>
      <c r="E12" s="864"/>
      <c r="F12" s="864"/>
      <c r="G12" s="864"/>
      <c r="H12" s="864"/>
      <c r="I12" s="864"/>
      <c r="J12" s="62"/>
    </row>
    <row r="13" spans="2:11" ht="28.5" customHeight="1" x14ac:dyDescent="0.45">
      <c r="B13" s="475" t="s">
        <v>177</v>
      </c>
      <c r="C13" s="670">
        <f>'Production Labor'!D52+'Crop 2'!D84+'Crop 3'!D84+'Crop 4'!D84+'Crop 5'!D84+'Crop 5'!D84+'Crop 6'!D84+'Crop 7'!D84+'Crop 8'!D84+'Crop 9'!D84+'Crop 10'!D84</f>
        <v>0</v>
      </c>
      <c r="D13" s="485"/>
      <c r="E13" s="34"/>
      <c r="F13" s="565"/>
      <c r="G13" s="565"/>
      <c r="H13" s="565"/>
      <c r="I13" s="565"/>
    </row>
    <row r="14" spans="2:11" ht="28.5" customHeight="1" thickBot="1" x14ac:dyDescent="0.5">
      <c r="B14" s="477" t="s">
        <v>412</v>
      </c>
      <c r="C14" s="478"/>
      <c r="D14" s="486">
        <f>('Production Labor'!E60+'Crop 2'!E91+'Crop 3'!E91+'Crop 4'!E91+'Crop 5'!E91+'Crop 6'!E91+'Crop 7'!E91+'Crop 8'!E91+'Crop 9'!E91+'Crop 10'!E91)*-1</f>
        <v>0</v>
      </c>
      <c r="E14" s="865" t="s">
        <v>250</v>
      </c>
      <c r="F14" s="859"/>
      <c r="G14" s="859"/>
    </row>
    <row r="15" spans="2:11" ht="28.5" customHeight="1" x14ac:dyDescent="0.45">
      <c r="C15" s="520" t="s">
        <v>253</v>
      </c>
      <c r="D15" s="473">
        <f>D11+D14</f>
        <v>0</v>
      </c>
      <c r="E15" s="519"/>
      <c r="F15" s="566"/>
      <c r="G15" s="566"/>
      <c r="H15" s="566"/>
      <c r="I15" s="566"/>
    </row>
    <row r="16" spans="2:11" ht="28.5" customHeight="1" thickBot="1" x14ac:dyDescent="0.5">
      <c r="B16" s="158" t="s">
        <v>180</v>
      </c>
      <c r="F16" s="281" t="s">
        <v>235</v>
      </c>
      <c r="K16" s="30"/>
    </row>
    <row r="17" spans="2:12" ht="28.5" customHeight="1" x14ac:dyDescent="0.35">
      <c r="B17" s="658" t="s">
        <v>130</v>
      </c>
      <c r="C17" s="659"/>
      <c r="D17" s="655">
        <f>K23</f>
        <v>0</v>
      </c>
      <c r="F17" s="574"/>
      <c r="G17" s="575" t="s">
        <v>238</v>
      </c>
      <c r="H17" s="576" t="s">
        <v>239</v>
      </c>
      <c r="I17" s="577" t="s">
        <v>244</v>
      </c>
      <c r="J17" s="577" t="s">
        <v>240</v>
      </c>
      <c r="K17" s="581" t="s">
        <v>247</v>
      </c>
      <c r="L17" s="578"/>
    </row>
    <row r="18" spans="2:12" ht="28.5" customHeight="1" x14ac:dyDescent="0.45">
      <c r="B18" s="660" t="s">
        <v>164</v>
      </c>
      <c r="C18" s="471"/>
      <c r="D18" s="479">
        <v>0</v>
      </c>
      <c r="F18" s="593" t="s">
        <v>236</v>
      </c>
      <c r="G18" s="342">
        <v>0</v>
      </c>
      <c r="H18" s="342">
        <v>0</v>
      </c>
      <c r="I18" s="582">
        <f>G18*H18</f>
        <v>0</v>
      </c>
      <c r="J18" s="583">
        <v>0</v>
      </c>
      <c r="K18" s="584">
        <f>I18*J18</f>
        <v>0</v>
      </c>
      <c r="L18" s="30"/>
    </row>
    <row r="19" spans="2:12" ht="28.5" customHeight="1" x14ac:dyDescent="0.45">
      <c r="B19" s="660" t="s">
        <v>165</v>
      </c>
      <c r="C19" s="471"/>
      <c r="D19" s="479">
        <v>0</v>
      </c>
      <c r="F19" s="593" t="s">
        <v>237</v>
      </c>
      <c r="G19" s="342">
        <v>0</v>
      </c>
      <c r="H19" s="342">
        <v>0</v>
      </c>
      <c r="I19" s="582">
        <f>G19*H19</f>
        <v>0</v>
      </c>
      <c r="J19" s="583">
        <v>0</v>
      </c>
      <c r="K19" s="584">
        <f>I19*J19</f>
        <v>0</v>
      </c>
      <c r="L19" s="30"/>
    </row>
    <row r="20" spans="2:12" ht="28.5" customHeight="1" x14ac:dyDescent="0.45">
      <c r="B20" s="656" t="s">
        <v>245</v>
      </c>
      <c r="C20" s="657">
        <f>IFERROR(K23/(SUM(I18:I22)),0)</f>
        <v>0</v>
      </c>
      <c r="D20" s="485"/>
      <c r="F20" s="593" t="s">
        <v>241</v>
      </c>
      <c r="G20" s="342">
        <v>0</v>
      </c>
      <c r="H20" s="342">
        <v>0</v>
      </c>
      <c r="I20" s="582">
        <f>G20*H20</f>
        <v>0</v>
      </c>
      <c r="J20" s="583">
        <v>0</v>
      </c>
      <c r="K20" s="584">
        <f>I20*J20</f>
        <v>0</v>
      </c>
      <c r="L20" s="30"/>
    </row>
    <row r="21" spans="2:12" ht="28.5" customHeight="1" x14ac:dyDescent="0.45">
      <c r="B21" s="480" t="s">
        <v>173</v>
      </c>
      <c r="C21" s="528">
        <v>0.155</v>
      </c>
      <c r="D21" s="487">
        <f>C21*D17</f>
        <v>0</v>
      </c>
      <c r="F21" s="593" t="s">
        <v>242</v>
      </c>
      <c r="G21" s="342">
        <v>0</v>
      </c>
      <c r="H21" s="342">
        <v>0</v>
      </c>
      <c r="I21" s="582">
        <f>G21*H21</f>
        <v>0</v>
      </c>
      <c r="J21" s="583">
        <v>0</v>
      </c>
      <c r="K21" s="584">
        <f>I21*J21</f>
        <v>0</v>
      </c>
      <c r="L21" s="30"/>
    </row>
    <row r="22" spans="2:12" ht="28.5" customHeight="1" thickBot="1" x14ac:dyDescent="0.5">
      <c r="B22" s="480" t="s">
        <v>172</v>
      </c>
      <c r="C22" s="528">
        <v>0.09</v>
      </c>
      <c r="D22" s="487">
        <f>C22*D17</f>
        <v>0</v>
      </c>
      <c r="F22" s="594" t="s">
        <v>243</v>
      </c>
      <c r="G22" s="585">
        <v>0</v>
      </c>
      <c r="H22" s="585">
        <v>0</v>
      </c>
      <c r="I22" s="586">
        <f>G22*H22</f>
        <v>0</v>
      </c>
      <c r="J22" s="587">
        <v>0</v>
      </c>
      <c r="K22" s="588">
        <f>I22*J22</f>
        <v>0</v>
      </c>
      <c r="L22" s="30"/>
    </row>
    <row r="23" spans="2:12" ht="28.5" customHeight="1" x14ac:dyDescent="0.35">
      <c r="B23" s="481" t="s">
        <v>174</v>
      </c>
      <c r="C23" s="470">
        <f>((C21+C22)*C20)+C20</f>
        <v>0</v>
      </c>
      <c r="D23" s="485"/>
      <c r="I23" s="579"/>
      <c r="J23" s="580" t="s">
        <v>246</v>
      </c>
      <c r="K23" s="473">
        <f>SUM(K18:K22)</f>
        <v>0</v>
      </c>
    </row>
    <row r="24" spans="2:12" ht="28.5" customHeight="1" x14ac:dyDescent="0.45">
      <c r="B24" s="482" t="s">
        <v>178</v>
      </c>
      <c r="C24" s="560">
        <f>'Production Labor'!C52+'Crop 2'!C84+'Crop 3'!C84+'Crop 4'!C84+'Crop 5'!C84+'Crop 6'!C84+'Crop 7'!C92+'Crop 8'!C84+'Crop 9'!C84+'Crop 10'!C84</f>
        <v>0</v>
      </c>
      <c r="D24" s="485"/>
      <c r="E24" s="34"/>
      <c r="J24"/>
      <c r="K24" s="30"/>
    </row>
    <row r="25" spans="2:12" ht="28.5" customHeight="1" thickBot="1" x14ac:dyDescent="0.5">
      <c r="B25" s="483" t="s">
        <v>411</v>
      </c>
      <c r="C25" s="478"/>
      <c r="D25" s="484">
        <f>'Production Labor'!E61+'Crop 2'!E92+'Crop 3'!E92+'Crop 4'!E92+'Crop 5'!E92+'Crop 6'!E92+'Crop 7'!E92+'Crop 8'!E92+'Crop 9'!E92+'Crop 10'!E92</f>
        <v>0</v>
      </c>
      <c r="E25" s="859" t="s">
        <v>251</v>
      </c>
      <c r="F25" s="860"/>
      <c r="G25" s="860"/>
      <c r="H25" s="860"/>
      <c r="J25"/>
      <c r="K25" s="30"/>
    </row>
    <row r="26" spans="2:12" s="1" customFormat="1" ht="28.5" customHeight="1" x14ac:dyDescent="0.45">
      <c r="B26" s="472"/>
      <c r="C26" s="520" t="s">
        <v>254</v>
      </c>
      <c r="D26" s="80">
        <f>SUM(D17:D25)</f>
        <v>0</v>
      </c>
      <c r="E26" s="1" t="s">
        <v>297</v>
      </c>
      <c r="F26"/>
      <c r="G26"/>
      <c r="H26"/>
      <c r="I26"/>
      <c r="J26"/>
      <c r="K26" s="27"/>
    </row>
    <row r="27" spans="2:12" ht="28.5" customHeight="1" x14ac:dyDescent="0.45">
      <c r="F27" s="1"/>
      <c r="G27" s="1"/>
      <c r="H27" s="1"/>
      <c r="I27" s="1"/>
      <c r="J27" s="1"/>
      <c r="K27" s="30"/>
    </row>
    <row r="28" spans="2:12" s="30" customFormat="1" ht="28.5" customHeight="1" thickBot="1" x14ac:dyDescent="0.5">
      <c r="B28" s="711"/>
      <c r="C28" s="712" t="s">
        <v>298</v>
      </c>
      <c r="D28" s="538">
        <f>D15+D26</f>
        <v>0</v>
      </c>
    </row>
    <row r="29" spans="2:12" ht="28.5" customHeight="1" x14ac:dyDescent="0.45">
      <c r="J29"/>
      <c r="K29" s="30"/>
    </row>
    <row r="30" spans="2:12" ht="28.5" customHeight="1" x14ac:dyDescent="0.45">
      <c r="B30" s="726"/>
      <c r="J30"/>
    </row>
  </sheetData>
  <sheetProtection sheet="1" selectLockedCells="1"/>
  <mergeCells count="4">
    <mergeCell ref="E25:H25"/>
    <mergeCell ref="B2:C2"/>
    <mergeCell ref="D12:I12"/>
    <mergeCell ref="E14:G14"/>
  </mergeCells>
  <pageMargins left="0.7" right="0.7" top="0.75" bottom="0.75" header="0.3" footer="0.3"/>
  <pageSetup scale="4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FF00"/>
    <pageSetUpPr fitToPage="1"/>
  </sheetPr>
  <dimension ref="A1:P60"/>
  <sheetViews>
    <sheetView showGridLines="0" zoomScale="70" zoomScaleNormal="70" zoomScalePageLayoutView="90" workbookViewId="0">
      <selection activeCell="F57" sqref="F57:G57"/>
    </sheetView>
  </sheetViews>
  <sheetFormatPr defaultColWidth="8.81640625" defaultRowHeight="25.5" customHeight="1" x14ac:dyDescent="0.45"/>
  <cols>
    <col min="1" max="1" width="1.7265625" style="59" customWidth="1"/>
    <col min="2" max="2" width="32.7265625" style="27" customWidth="1"/>
    <col min="3" max="3" width="17.26953125" style="27" customWidth="1"/>
    <col min="4" max="4" width="1.7265625" style="59" customWidth="1"/>
    <col min="5" max="5" width="33.26953125" style="27" customWidth="1"/>
    <col min="6" max="6" width="17.26953125" style="27" customWidth="1"/>
    <col min="7" max="7" width="1.7265625" style="59" customWidth="1"/>
    <col min="8" max="8" width="33.54296875" style="27" customWidth="1"/>
    <col min="9" max="9" width="17.26953125" style="27" customWidth="1"/>
    <col min="10" max="10" width="1.7265625" style="59" customWidth="1"/>
    <col min="11" max="11" width="34.26953125" style="27" customWidth="1"/>
    <col min="12" max="12" width="17.453125" style="27" customWidth="1"/>
    <col min="13" max="13" width="2" style="59" customWidth="1"/>
    <col min="14" max="14" width="33" style="27" customWidth="1"/>
    <col min="15" max="15" width="17.26953125" style="27" customWidth="1"/>
    <col min="16" max="16" width="1.7265625" style="27" customWidth="1"/>
    <col min="17" max="16384" width="8.81640625" style="27"/>
  </cols>
  <sheetData>
    <row r="1" spans="1:16" ht="12" customHeight="1" thickBot="1" x14ac:dyDescent="0.5">
      <c r="A1" s="308"/>
      <c r="B1" s="308"/>
      <c r="C1" s="308"/>
      <c r="D1" s="308"/>
      <c r="E1" s="308"/>
      <c r="F1" s="308"/>
      <c r="G1" s="308"/>
      <c r="H1" s="308"/>
      <c r="I1" s="308"/>
      <c r="J1" s="308"/>
      <c r="K1" s="308"/>
      <c r="L1" s="308"/>
      <c r="M1" s="308"/>
      <c r="N1" s="308"/>
      <c r="O1" s="308"/>
      <c r="P1" s="308"/>
    </row>
    <row r="2" spans="1:16" ht="25.5" customHeight="1" thickBot="1" x14ac:dyDescent="0.6">
      <c r="A2" s="308"/>
      <c r="B2" s="980" t="s">
        <v>131</v>
      </c>
      <c r="C2" s="981"/>
      <c r="D2" s="982"/>
      <c r="F2" s="94"/>
      <c r="G2" s="94"/>
      <c r="H2" s="94"/>
      <c r="I2" s="94"/>
      <c r="J2" s="94"/>
      <c r="K2" s="94"/>
      <c r="L2" s="94"/>
      <c r="M2" s="94"/>
      <c r="N2" s="94"/>
      <c r="O2" s="94"/>
      <c r="P2" s="308"/>
    </row>
    <row r="3" spans="1:16" ht="9" customHeight="1" x14ac:dyDescent="0.55000000000000004">
      <c r="A3" s="308"/>
      <c r="B3" s="59"/>
      <c r="C3" s="515"/>
      <c r="D3" s="515"/>
      <c r="E3" s="371"/>
      <c r="F3" s="94"/>
      <c r="G3" s="94"/>
      <c r="H3" s="94"/>
      <c r="I3" s="94"/>
      <c r="J3" s="94"/>
      <c r="K3" s="94"/>
      <c r="L3" s="94"/>
      <c r="M3" s="94"/>
      <c r="N3" s="94"/>
      <c r="O3" s="94"/>
      <c r="P3" s="308"/>
    </row>
    <row r="4" spans="1:16" ht="25.5" customHeight="1" x14ac:dyDescent="0.55000000000000004">
      <c r="A4" s="308"/>
      <c r="B4" s="493" t="s">
        <v>148</v>
      </c>
      <c r="C4" s="518" t="s">
        <v>193</v>
      </c>
      <c r="D4" s="515"/>
      <c r="F4" s="94"/>
      <c r="G4" s="94"/>
      <c r="H4" s="94"/>
      <c r="I4" s="94"/>
      <c r="J4" s="94"/>
      <c r="K4" s="94"/>
      <c r="L4" s="94"/>
      <c r="M4" s="94"/>
      <c r="N4" s="94"/>
      <c r="O4" s="94"/>
      <c r="P4" s="308"/>
    </row>
    <row r="5" spans="1:16" ht="25.5" customHeight="1" x14ac:dyDescent="0.55000000000000004">
      <c r="A5" s="308"/>
      <c r="B5" s="493" t="s">
        <v>149</v>
      </c>
      <c r="C5" s="518" t="s">
        <v>212</v>
      </c>
      <c r="D5" s="515"/>
      <c r="F5" s="94"/>
      <c r="G5" s="94"/>
      <c r="H5" s="94"/>
      <c r="I5" s="94"/>
      <c r="J5" s="94"/>
      <c r="K5" s="94"/>
      <c r="L5" s="94"/>
      <c r="M5" s="94"/>
      <c r="N5" s="94"/>
      <c r="O5" s="94"/>
      <c r="P5" s="308"/>
    </row>
    <row r="6" spans="1:16" ht="25.5" customHeight="1" x14ac:dyDescent="0.55000000000000004">
      <c r="A6" s="308"/>
      <c r="B6" s="493" t="s">
        <v>150</v>
      </c>
      <c r="C6" s="518" t="s">
        <v>194</v>
      </c>
      <c r="D6" s="515"/>
      <c r="F6" s="94"/>
      <c r="G6" s="94"/>
      <c r="H6" s="94"/>
      <c r="I6" s="94"/>
      <c r="J6" s="94"/>
      <c r="K6" s="94"/>
      <c r="L6" s="94"/>
      <c r="M6" s="94"/>
      <c r="N6" s="94"/>
      <c r="O6" s="94"/>
      <c r="P6" s="308"/>
    </row>
    <row r="7" spans="1:16" ht="25.5" customHeight="1" x14ac:dyDescent="0.55000000000000004">
      <c r="A7" s="308"/>
      <c r="B7" s="516" t="s">
        <v>31</v>
      </c>
      <c r="C7" s="518" t="s">
        <v>225</v>
      </c>
      <c r="D7" s="515"/>
      <c r="F7" s="94"/>
      <c r="G7" s="94"/>
      <c r="H7" s="94"/>
      <c r="I7" s="94"/>
      <c r="J7" s="94"/>
      <c r="K7" s="94"/>
      <c r="L7" s="94"/>
      <c r="M7" s="94"/>
      <c r="N7" s="94"/>
      <c r="O7" s="94"/>
      <c r="P7" s="308"/>
    </row>
    <row r="8" spans="1:16" ht="25.5" customHeight="1" x14ac:dyDescent="0.55000000000000004">
      <c r="A8" s="308"/>
      <c r="B8" s="517" t="s">
        <v>151</v>
      </c>
      <c r="C8" s="518" t="s">
        <v>195</v>
      </c>
      <c r="D8" s="515"/>
      <c r="F8" s="94"/>
      <c r="G8" s="94"/>
      <c r="H8" s="94"/>
      <c r="I8" s="94"/>
      <c r="J8" s="94"/>
      <c r="K8" s="94"/>
      <c r="L8" s="94"/>
      <c r="M8" s="94"/>
      <c r="N8" s="94"/>
      <c r="O8" s="94"/>
      <c r="P8" s="308"/>
    </row>
    <row r="9" spans="1:16" ht="25.5" customHeight="1" x14ac:dyDescent="0.55000000000000004">
      <c r="A9" s="308"/>
      <c r="B9" s="493" t="s">
        <v>128</v>
      </c>
      <c r="C9" s="518"/>
      <c r="D9" s="515"/>
      <c r="F9" s="94"/>
      <c r="G9" s="94"/>
      <c r="H9" s="94"/>
      <c r="I9" s="94"/>
      <c r="J9" s="94"/>
      <c r="K9" s="94"/>
      <c r="L9" s="94"/>
      <c r="M9" s="94"/>
      <c r="N9" s="94"/>
      <c r="O9" s="94"/>
      <c r="P9" s="308"/>
    </row>
    <row r="10" spans="1:16" ht="25.5" customHeight="1" x14ac:dyDescent="0.55000000000000004">
      <c r="A10" s="308"/>
      <c r="B10" s="517" t="s">
        <v>306</v>
      </c>
      <c r="C10" s="518" t="s">
        <v>326</v>
      </c>
      <c r="D10" s="515"/>
      <c r="F10" s="94"/>
      <c r="G10" s="94"/>
      <c r="H10" s="94"/>
      <c r="I10" s="94"/>
      <c r="J10" s="94"/>
      <c r="K10" s="94"/>
      <c r="L10" s="94"/>
      <c r="M10" s="94"/>
      <c r="N10" s="94"/>
      <c r="O10" s="94"/>
      <c r="P10" s="308"/>
    </row>
    <row r="11" spans="1:16" ht="25.5" customHeight="1" x14ac:dyDescent="0.45">
      <c r="A11" s="308"/>
      <c r="B11" s="517" t="s">
        <v>269</v>
      </c>
      <c r="C11" s="662" t="s">
        <v>303</v>
      </c>
      <c r="D11" s="710"/>
      <c r="E11" s="710"/>
      <c r="F11" s="710"/>
      <c r="G11" s="710"/>
      <c r="H11" s="710"/>
      <c r="I11" s="710"/>
      <c r="J11" s="94"/>
      <c r="K11" s="94"/>
      <c r="L11" s="94"/>
      <c r="M11" s="94"/>
      <c r="N11" s="94"/>
      <c r="O11" s="94"/>
      <c r="P11" s="308"/>
    </row>
    <row r="12" spans="1:16" ht="25.5" customHeight="1" x14ac:dyDescent="0.55000000000000004">
      <c r="A12" s="308"/>
      <c r="B12" s="517" t="s">
        <v>143</v>
      </c>
      <c r="C12" s="518" t="s">
        <v>331</v>
      </c>
      <c r="D12" s="515"/>
      <c r="F12" s="94"/>
      <c r="G12" s="94"/>
      <c r="H12" s="94"/>
      <c r="I12" s="94"/>
      <c r="J12" s="94"/>
      <c r="K12" s="94"/>
      <c r="L12" s="94"/>
      <c r="M12" s="94"/>
      <c r="N12" s="94"/>
      <c r="O12" s="94"/>
      <c r="P12" s="308"/>
    </row>
    <row r="13" spans="1:16" ht="25.5" customHeight="1" x14ac:dyDescent="0.55000000000000004">
      <c r="A13" s="308"/>
      <c r="B13" s="517" t="s">
        <v>319</v>
      </c>
      <c r="C13" s="518" t="s">
        <v>320</v>
      </c>
      <c r="D13" s="515"/>
      <c r="F13" s="94"/>
      <c r="G13" s="94"/>
      <c r="H13" s="94"/>
      <c r="I13" s="94"/>
      <c r="J13" s="94"/>
      <c r="K13" s="94"/>
      <c r="L13" s="94"/>
      <c r="M13" s="94"/>
      <c r="N13" s="94"/>
      <c r="O13" s="94"/>
      <c r="P13" s="308"/>
    </row>
    <row r="14" spans="1:16" ht="25.5" customHeight="1" x14ac:dyDescent="0.55000000000000004">
      <c r="A14" s="308"/>
      <c r="B14" s="517" t="s">
        <v>311</v>
      </c>
      <c r="C14" s="518" t="s">
        <v>313</v>
      </c>
      <c r="D14" s="515"/>
      <c r="F14" s="94"/>
      <c r="G14" s="94"/>
      <c r="H14" s="94"/>
      <c r="I14" s="94"/>
      <c r="J14" s="94"/>
      <c r="K14" s="94"/>
      <c r="L14" s="94"/>
      <c r="M14" s="94"/>
      <c r="N14" s="94"/>
      <c r="O14" s="94"/>
      <c r="P14" s="308"/>
    </row>
    <row r="15" spans="1:16" ht="25.5" customHeight="1" x14ac:dyDescent="0.55000000000000004">
      <c r="A15" s="308"/>
      <c r="B15" s="517" t="s">
        <v>309</v>
      </c>
      <c r="C15" s="518" t="s">
        <v>332</v>
      </c>
      <c r="D15" s="515"/>
      <c r="F15" s="94"/>
      <c r="G15" s="94"/>
      <c r="H15" s="94"/>
      <c r="I15" s="94"/>
      <c r="J15" s="94"/>
      <c r="K15" s="94"/>
      <c r="L15" s="94"/>
      <c r="M15" s="94"/>
      <c r="N15" s="94"/>
      <c r="O15" s="94"/>
      <c r="P15" s="308"/>
    </row>
    <row r="16" spans="1:16" ht="25.5" customHeight="1" x14ac:dyDescent="0.55000000000000004">
      <c r="A16" s="308"/>
      <c r="B16" s="517" t="s">
        <v>384</v>
      </c>
      <c r="C16" s="518" t="s">
        <v>385</v>
      </c>
      <c r="D16" s="515"/>
      <c r="F16" s="94"/>
      <c r="G16" s="94"/>
      <c r="H16" s="94"/>
      <c r="I16" s="94"/>
      <c r="J16" s="94"/>
      <c r="K16" s="94"/>
      <c r="L16" s="94"/>
      <c r="M16" s="94"/>
      <c r="N16" s="94"/>
      <c r="O16" s="94"/>
      <c r="P16" s="308"/>
    </row>
    <row r="17" spans="1:16" ht="25.5" customHeight="1" x14ac:dyDescent="0.55000000000000004">
      <c r="A17" s="308"/>
      <c r="B17" s="517" t="s">
        <v>380</v>
      </c>
      <c r="C17" s="518" t="s">
        <v>386</v>
      </c>
      <c r="D17" s="515"/>
      <c r="F17" s="94"/>
      <c r="G17" s="94"/>
      <c r="H17" s="94"/>
      <c r="I17" s="94"/>
      <c r="J17" s="94"/>
      <c r="K17" s="94"/>
      <c r="L17" s="94"/>
      <c r="M17" s="94"/>
      <c r="N17" s="94"/>
      <c r="O17" s="94"/>
      <c r="P17" s="308"/>
    </row>
    <row r="18" spans="1:16" s="59" customFormat="1" ht="8.25" customHeight="1" x14ac:dyDescent="0.55000000000000004">
      <c r="A18" s="308"/>
      <c r="B18" s="93"/>
      <c r="C18" s="518"/>
      <c r="D18" s="515"/>
      <c r="F18" s="94"/>
      <c r="G18" s="94"/>
      <c r="H18" s="94"/>
      <c r="I18" s="94"/>
      <c r="J18" s="94"/>
      <c r="K18" s="94"/>
      <c r="L18" s="94"/>
      <c r="M18" s="94"/>
      <c r="N18" s="94"/>
      <c r="O18" s="94"/>
      <c r="P18" s="308"/>
    </row>
    <row r="19" spans="1:16" ht="17.25" customHeight="1" thickBot="1" x14ac:dyDescent="0.5">
      <c r="A19" s="308"/>
      <c r="B19" s="307"/>
      <c r="C19" s="307"/>
      <c r="D19" s="307"/>
      <c r="E19" s="307"/>
      <c r="F19" s="308"/>
      <c r="G19" s="308"/>
      <c r="H19" s="308"/>
      <c r="I19" s="308"/>
      <c r="J19" s="308"/>
      <c r="K19" s="308"/>
      <c r="L19" s="308"/>
      <c r="M19" s="308"/>
      <c r="N19" s="309"/>
      <c r="O19" s="309"/>
      <c r="P19" s="309"/>
    </row>
    <row r="20" spans="1:16" s="294" customFormat="1" ht="24.75" customHeight="1" thickBot="1" x14ac:dyDescent="0.55000000000000004">
      <c r="A20" s="310"/>
      <c r="B20" s="1008" t="str">
        <f>"Crop 1: "&amp;Crop1!$F$9</f>
        <v>Crop 1: write name here</v>
      </c>
      <c r="C20" s="1009"/>
      <c r="D20" s="315"/>
      <c r="E20" s="1010" t="str">
        <f>"Crop 2: "&amp;'Crop 2'!B1</f>
        <v>Crop 2: write name here</v>
      </c>
      <c r="F20" s="1011"/>
      <c r="G20" s="310"/>
      <c r="H20" s="1018" t="str">
        <f>"Crop 3: "&amp;'Crop 3'!B1</f>
        <v>Crop 3: write name here</v>
      </c>
      <c r="I20" s="1019"/>
      <c r="J20" s="310"/>
      <c r="K20" s="1012" t="str">
        <f>"Crop 4: "&amp;'Crop 4'!B1</f>
        <v>Crop 4: write name here</v>
      </c>
      <c r="L20" s="1013"/>
      <c r="M20" s="310"/>
      <c r="N20" s="983" t="str">
        <f>"Crop 5: "&amp;'Crop 5'!B1</f>
        <v>Crop 5: write name here</v>
      </c>
      <c r="O20" s="984"/>
      <c r="P20" s="310"/>
    </row>
    <row r="21" spans="1:16" ht="25.5" customHeight="1" x14ac:dyDescent="0.45">
      <c r="A21" s="308"/>
      <c r="B21" s="7" t="s">
        <v>148</v>
      </c>
      <c r="C21" s="23">
        <f>'Crop 1 Assessment'!C5</f>
        <v>0</v>
      </c>
      <c r="D21" s="316"/>
      <c r="E21" s="7" t="s">
        <v>148</v>
      </c>
      <c r="F21" s="305">
        <f>'Crop 2'!C150</f>
        <v>0</v>
      </c>
      <c r="G21" s="312"/>
      <c r="H21" s="491" t="s">
        <v>148</v>
      </c>
      <c r="I21" s="305">
        <f>'Crop 3'!C150</f>
        <v>0</v>
      </c>
      <c r="J21" s="312"/>
      <c r="K21" s="7" t="s">
        <v>148</v>
      </c>
      <c r="L21" s="23">
        <f>'Crop 4'!C150</f>
        <v>0</v>
      </c>
      <c r="M21" s="308"/>
      <c r="N21" s="7" t="s">
        <v>148</v>
      </c>
      <c r="O21" s="23">
        <f>'Crop 5'!C150</f>
        <v>0</v>
      </c>
      <c r="P21" s="308"/>
    </row>
    <row r="22" spans="1:16" ht="25.5" customHeight="1" x14ac:dyDescent="0.45">
      <c r="A22" s="308"/>
      <c r="B22" s="2" t="s">
        <v>149</v>
      </c>
      <c r="C22" s="6">
        <f>'Crop 1 Assessment'!C6</f>
        <v>0</v>
      </c>
      <c r="D22" s="316"/>
      <c r="E22" s="2" t="s">
        <v>149</v>
      </c>
      <c r="F22" s="299">
        <f>'Crop 2'!C151</f>
        <v>0</v>
      </c>
      <c r="G22" s="312"/>
      <c r="H22" s="492" t="s">
        <v>149</v>
      </c>
      <c r="I22" s="299">
        <f>'Crop 3'!C151</f>
        <v>0</v>
      </c>
      <c r="J22" s="312"/>
      <c r="K22" s="2" t="s">
        <v>149</v>
      </c>
      <c r="L22" s="6">
        <f>'Crop 4'!C151</f>
        <v>0</v>
      </c>
      <c r="M22" s="308"/>
      <c r="N22" s="2" t="s">
        <v>149</v>
      </c>
      <c r="O22" s="6">
        <f>'Crop 5'!C151</f>
        <v>0</v>
      </c>
      <c r="P22" s="308"/>
    </row>
    <row r="23" spans="1:16" ht="25.5" customHeight="1" x14ac:dyDescent="0.45">
      <c r="A23" s="308"/>
      <c r="B23" s="8" t="s">
        <v>150</v>
      </c>
      <c r="C23" s="16">
        <f>'Crop 1 Assessment'!C7</f>
        <v>0</v>
      </c>
      <c r="D23" s="317"/>
      <c r="E23" s="8" t="s">
        <v>150</v>
      </c>
      <c r="F23" s="300">
        <f>'Crop 2'!C152</f>
        <v>0</v>
      </c>
      <c r="G23" s="313"/>
      <c r="H23" s="8" t="s">
        <v>150</v>
      </c>
      <c r="I23" s="300">
        <f>'Crop 3'!C152</f>
        <v>0</v>
      </c>
      <c r="J23" s="313"/>
      <c r="K23" s="8" t="s">
        <v>150</v>
      </c>
      <c r="L23" s="16">
        <f>'Crop 4'!C152</f>
        <v>0</v>
      </c>
      <c r="M23" s="308"/>
      <c r="N23" s="8" t="s">
        <v>150</v>
      </c>
      <c r="O23" s="16">
        <f>'Crop 5'!C152</f>
        <v>0</v>
      </c>
      <c r="P23" s="308"/>
    </row>
    <row r="24" spans="1:16" s="296" customFormat="1" ht="25.5" customHeight="1" thickBot="1" x14ac:dyDescent="0.5">
      <c r="A24" s="311"/>
      <c r="B24" s="284" t="s">
        <v>31</v>
      </c>
      <c r="C24" s="285">
        <f>'Crop 1 Assessment'!C8</f>
        <v>0</v>
      </c>
      <c r="D24" s="318"/>
      <c r="E24" s="284" t="s">
        <v>31</v>
      </c>
      <c r="F24" s="306">
        <f>'Crop 2'!C153</f>
        <v>0</v>
      </c>
      <c r="G24" s="321"/>
      <c r="H24" s="284" t="s">
        <v>31</v>
      </c>
      <c r="I24" s="306">
        <f>'Crop 3'!C153</f>
        <v>0</v>
      </c>
      <c r="J24" s="321"/>
      <c r="K24" s="284" t="s">
        <v>31</v>
      </c>
      <c r="L24" s="290">
        <f>'Crop 4'!C153</f>
        <v>0</v>
      </c>
      <c r="M24" s="311"/>
      <c r="N24" s="284" t="s">
        <v>31</v>
      </c>
      <c r="O24" s="290">
        <f>'Crop 5'!C153</f>
        <v>0</v>
      </c>
      <c r="P24" s="311"/>
    </row>
    <row r="25" spans="1:16" s="283" customFormat="1" ht="25.5" customHeight="1" x14ac:dyDescent="0.45">
      <c r="A25" s="312"/>
      <c r="B25" s="109" t="s">
        <v>151</v>
      </c>
      <c r="C25" s="108">
        <f>'Crop 1 Assessment'!C9</f>
        <v>0</v>
      </c>
      <c r="D25" s="317"/>
      <c r="E25" s="109" t="s">
        <v>151</v>
      </c>
      <c r="F25" s="300">
        <f>'Crop 2'!C154</f>
        <v>0</v>
      </c>
      <c r="G25" s="313"/>
      <c r="H25" s="109" t="s">
        <v>151</v>
      </c>
      <c r="I25" s="300">
        <f>'Crop 3'!C154</f>
        <v>0</v>
      </c>
      <c r="J25" s="313"/>
      <c r="K25" s="109" t="s">
        <v>151</v>
      </c>
      <c r="L25" s="16">
        <f>'Crop 4'!C154</f>
        <v>0</v>
      </c>
      <c r="M25" s="312"/>
      <c r="N25" s="109" t="s">
        <v>151</v>
      </c>
      <c r="O25" s="16">
        <f>'Crop 5'!C154</f>
        <v>0</v>
      </c>
      <c r="P25" s="312"/>
    </row>
    <row r="26" spans="1:16" ht="25.5" customHeight="1" x14ac:dyDescent="0.45">
      <c r="A26" s="308"/>
      <c r="B26" s="2" t="s">
        <v>128</v>
      </c>
      <c r="C26" s="298" t="str">
        <f>'Project Your Income'!D6</f>
        <v>lbs, cu, ea</v>
      </c>
      <c r="D26" s="317"/>
      <c r="E26" s="2" t="s">
        <v>128</v>
      </c>
      <c r="F26" s="299" t="str">
        <f>'Crop 2'!D4</f>
        <v>lbs, cu</v>
      </c>
      <c r="G26" s="313"/>
      <c r="H26" s="492" t="s">
        <v>128</v>
      </c>
      <c r="I26" s="299" t="str">
        <f>'Crop 3'!D4</f>
        <v>lbs, cu</v>
      </c>
      <c r="J26" s="313"/>
      <c r="K26" s="2" t="s">
        <v>128</v>
      </c>
      <c r="L26" s="299" t="str">
        <f>'Crop 4'!D4</f>
        <v>lbs, cu</v>
      </c>
      <c r="M26" s="308"/>
      <c r="N26" s="2" t="s">
        <v>128</v>
      </c>
      <c r="O26" s="299" t="str">
        <f>'Crop 5'!D4</f>
        <v>lbs, cu</v>
      </c>
      <c r="P26" s="308"/>
    </row>
    <row r="27" spans="1:16" s="283" customFormat="1" ht="25.5" customHeight="1" x14ac:dyDescent="0.45">
      <c r="A27" s="312"/>
      <c r="B27" s="288" t="s">
        <v>306</v>
      </c>
      <c r="C27" s="6">
        <f>'Crop 1 Assessment'!C11</f>
        <v>0</v>
      </c>
      <c r="D27" s="312"/>
      <c r="E27" s="288" t="s">
        <v>306</v>
      </c>
      <c r="F27" s="6">
        <f>'Crop 2'!C156</f>
        <v>0</v>
      </c>
      <c r="G27" s="312"/>
      <c r="H27" s="288" t="s">
        <v>306</v>
      </c>
      <c r="I27" s="6">
        <f>'Crop 3'!C156</f>
        <v>0</v>
      </c>
      <c r="J27" s="312"/>
      <c r="K27" s="288" t="s">
        <v>306</v>
      </c>
      <c r="L27" s="6">
        <f>'Crop 4'!C156</f>
        <v>0</v>
      </c>
      <c r="M27" s="312"/>
      <c r="N27" s="288" t="s">
        <v>306</v>
      </c>
      <c r="O27" s="6">
        <f>'Crop 5'!C156</f>
        <v>0</v>
      </c>
      <c r="P27" s="312"/>
    </row>
    <row r="28" spans="1:16" s="296" customFormat="1" ht="25.5" customHeight="1" x14ac:dyDescent="0.45">
      <c r="A28" s="311"/>
      <c r="B28" s="700" t="s">
        <v>269</v>
      </c>
      <c r="C28" s="699">
        <f>'Crop 1 Assessment'!C12</f>
        <v>0</v>
      </c>
      <c r="D28" s="311"/>
      <c r="E28" s="700" t="s">
        <v>269</v>
      </c>
      <c r="F28" s="699">
        <f>'Crop 2'!C157</f>
        <v>0</v>
      </c>
      <c r="G28" s="311"/>
      <c r="H28" s="700" t="s">
        <v>269</v>
      </c>
      <c r="I28" s="699">
        <f>'Crop 3'!C157</f>
        <v>0</v>
      </c>
      <c r="J28" s="311"/>
      <c r="K28" s="700" t="s">
        <v>269</v>
      </c>
      <c r="L28" s="699">
        <f>'Crop 4'!C157</f>
        <v>0</v>
      </c>
      <c r="M28" s="311"/>
      <c r="N28" s="700" t="s">
        <v>269</v>
      </c>
      <c r="O28" s="699">
        <f>'Crop 5'!C157</f>
        <v>0</v>
      </c>
      <c r="P28" s="311"/>
    </row>
    <row r="29" spans="1:16" s="283" customFormat="1" ht="25.5" customHeight="1" thickBot="1" x14ac:dyDescent="0.5">
      <c r="A29" s="312"/>
      <c r="B29" s="291" t="s">
        <v>143</v>
      </c>
      <c r="C29" s="25">
        <f>'Crop 1 Assessment'!C13</f>
        <v>0</v>
      </c>
      <c r="D29" s="317"/>
      <c r="E29" s="109" t="s">
        <v>143</v>
      </c>
      <c r="F29" s="300">
        <f>'Crop 2'!C158</f>
        <v>0</v>
      </c>
      <c r="G29" s="313"/>
      <c r="H29" s="109" t="s">
        <v>143</v>
      </c>
      <c r="I29" s="300">
        <f>'Crop 3'!C158</f>
        <v>0</v>
      </c>
      <c r="J29" s="313"/>
      <c r="K29" s="109" t="s">
        <v>143</v>
      </c>
      <c r="L29" s="16">
        <f>'Crop 4'!C158</f>
        <v>0</v>
      </c>
      <c r="M29" s="312"/>
      <c r="N29" s="109" t="s">
        <v>143</v>
      </c>
      <c r="O29" s="16">
        <f>'Crop 5'!C158</f>
        <v>0</v>
      </c>
      <c r="P29" s="312"/>
    </row>
    <row r="30" spans="1:16" s="779" customFormat="1" ht="25.5" customHeight="1" x14ac:dyDescent="0.45">
      <c r="A30" s="774"/>
      <c r="B30" s="780" t="s">
        <v>319</v>
      </c>
      <c r="C30" s="783">
        <f>'Crop 1 Assessment'!C14</f>
        <v>0</v>
      </c>
      <c r="D30" s="776"/>
      <c r="E30" s="780" t="s">
        <v>319</v>
      </c>
      <c r="F30" s="782">
        <f>'Crop 2'!C159</f>
        <v>0</v>
      </c>
      <c r="G30" s="774"/>
      <c r="H30" s="780" t="s">
        <v>319</v>
      </c>
      <c r="I30" s="782">
        <f>'Crop 3'!C159</f>
        <v>0</v>
      </c>
      <c r="J30" s="774"/>
      <c r="K30" s="780" t="s">
        <v>319</v>
      </c>
      <c r="L30" s="781">
        <f>'Crop 4'!C159</f>
        <v>0</v>
      </c>
      <c r="M30" s="774"/>
      <c r="N30" s="780" t="s">
        <v>319</v>
      </c>
      <c r="O30" s="781">
        <f>'Crop 5'!C159</f>
        <v>0</v>
      </c>
      <c r="P30" s="774"/>
    </row>
    <row r="31" spans="1:16" s="779" customFormat="1" ht="25.5" customHeight="1" x14ac:dyDescent="0.45">
      <c r="A31" s="774"/>
      <c r="B31" s="775" t="s">
        <v>311</v>
      </c>
      <c r="C31" s="770">
        <f>'Crop 1 Assessment'!C15</f>
        <v>0</v>
      </c>
      <c r="D31" s="776"/>
      <c r="E31" s="775" t="s">
        <v>311</v>
      </c>
      <c r="F31" s="777">
        <f>'Crop 2'!C160</f>
        <v>0</v>
      </c>
      <c r="G31" s="774"/>
      <c r="H31" s="775" t="s">
        <v>311</v>
      </c>
      <c r="I31" s="777">
        <f>'Crop 3'!C160</f>
        <v>0</v>
      </c>
      <c r="J31" s="774"/>
      <c r="K31" s="775" t="s">
        <v>311</v>
      </c>
      <c r="L31" s="778">
        <f>'Crop 4'!C160</f>
        <v>0</v>
      </c>
      <c r="M31" s="774"/>
      <c r="N31" s="775" t="s">
        <v>311</v>
      </c>
      <c r="O31" s="778">
        <f>'Crop 5'!C160</f>
        <v>0</v>
      </c>
      <c r="P31" s="774"/>
    </row>
    <row r="32" spans="1:16" s="28" customFormat="1" ht="25.5" customHeight="1" thickBot="1" x14ac:dyDescent="0.5">
      <c r="A32" s="313"/>
      <c r="B32" s="291" t="s">
        <v>309</v>
      </c>
      <c r="C32" s="25">
        <f>'Crop 1 Assessment'!C16</f>
        <v>0</v>
      </c>
      <c r="D32" s="317"/>
      <c r="E32" s="291" t="s">
        <v>309</v>
      </c>
      <c r="F32" s="301">
        <f>'Crop 2'!C161</f>
        <v>0</v>
      </c>
      <c r="G32" s="313"/>
      <c r="H32" s="291" t="s">
        <v>309</v>
      </c>
      <c r="I32" s="301">
        <f>'Crop 3'!C161</f>
        <v>0</v>
      </c>
      <c r="J32" s="313"/>
      <c r="K32" s="291" t="s">
        <v>309</v>
      </c>
      <c r="L32" s="5">
        <f>'Crop 4'!C161</f>
        <v>0</v>
      </c>
      <c r="M32" s="313"/>
      <c r="N32" s="291" t="s">
        <v>309</v>
      </c>
      <c r="O32" s="5">
        <f>'Crop 5'!C161</f>
        <v>0</v>
      </c>
      <c r="P32" s="313"/>
    </row>
    <row r="33" spans="1:16" s="283" customFormat="1" ht="25.5" customHeight="1" x14ac:dyDescent="0.45">
      <c r="A33" s="312"/>
      <c r="B33" s="288" t="s">
        <v>378</v>
      </c>
      <c r="C33" s="289">
        <f>'Crop 1 Assessment'!C17</f>
        <v>0</v>
      </c>
      <c r="D33" s="319"/>
      <c r="E33" s="288" t="s">
        <v>378</v>
      </c>
      <c r="F33" s="299">
        <f>'Crop 2'!C162</f>
        <v>0</v>
      </c>
      <c r="G33" s="322"/>
      <c r="H33" s="288" t="s">
        <v>378</v>
      </c>
      <c r="I33" s="299">
        <f>'Crop 3'!C162</f>
        <v>0</v>
      </c>
      <c r="J33" s="322"/>
      <c r="K33" s="288" t="s">
        <v>378</v>
      </c>
      <c r="L33" s="6">
        <f>'Crop 4'!C162</f>
        <v>0</v>
      </c>
      <c r="M33" s="312"/>
      <c r="N33" s="288" t="s">
        <v>378</v>
      </c>
      <c r="O33" s="6">
        <f>'Crop 5'!C162</f>
        <v>0</v>
      </c>
      <c r="P33" s="312"/>
    </row>
    <row r="34" spans="1:16" s="283" customFormat="1" ht="25.5" customHeight="1" thickBot="1" x14ac:dyDescent="0.5">
      <c r="A34" s="312"/>
      <c r="B34" s="303" t="s">
        <v>380</v>
      </c>
      <c r="C34" s="349">
        <f>'Crop 1 Assessment'!C18</f>
        <v>0</v>
      </c>
      <c r="D34" s="319"/>
      <c r="E34" s="303" t="s">
        <v>380</v>
      </c>
      <c r="F34" s="304">
        <f>'Crop 2'!C163</f>
        <v>0</v>
      </c>
      <c r="G34" s="322"/>
      <c r="H34" s="303" t="s">
        <v>380</v>
      </c>
      <c r="I34" s="304">
        <f>'Crop 3'!C163</f>
        <v>0</v>
      </c>
      <c r="J34" s="322"/>
      <c r="K34" s="303" t="s">
        <v>380</v>
      </c>
      <c r="L34" s="292">
        <f>'Crop 4'!C163</f>
        <v>0</v>
      </c>
      <c r="M34" s="312"/>
      <c r="N34" s="303" t="s">
        <v>380</v>
      </c>
      <c r="O34" s="292">
        <f>'Crop 5'!C163</f>
        <v>0</v>
      </c>
      <c r="P34" s="312"/>
    </row>
    <row r="35" spans="1:16" s="59" customFormat="1" ht="8.25" customHeight="1" thickBot="1" x14ac:dyDescent="0.5">
      <c r="A35" s="308"/>
      <c r="B35" s="308"/>
      <c r="C35" s="308"/>
      <c r="D35" s="320"/>
      <c r="E35" s="308"/>
      <c r="F35" s="308"/>
      <c r="G35" s="308"/>
      <c r="H35" s="308"/>
      <c r="I35" s="308"/>
      <c r="J35" s="308"/>
      <c r="K35" s="308"/>
      <c r="L35" s="308"/>
      <c r="M35" s="308"/>
      <c r="N35" s="308"/>
      <c r="O35" s="308"/>
      <c r="P35" s="308"/>
    </row>
    <row r="36" spans="1:16" s="294" customFormat="1" ht="25.5" customHeight="1" thickBot="1" x14ac:dyDescent="0.55000000000000004">
      <c r="A36" s="310"/>
      <c r="B36" s="987" t="str">
        <f>"Crop 6: "&amp;'Crop 6'!B1</f>
        <v>Crop 6: write name here</v>
      </c>
      <c r="C36" s="988"/>
      <c r="D36" s="310"/>
      <c r="E36" s="985" t="str">
        <f>"Crop 7: "&amp;'Crop 7'!B1</f>
        <v>Crop 7: write name here</v>
      </c>
      <c r="F36" s="986"/>
      <c r="G36" s="310"/>
      <c r="H36" s="1002" t="str">
        <f>"Crop 8: "&amp;'Crop 8'!B1</f>
        <v>Crop 8: write name here</v>
      </c>
      <c r="I36" s="1003"/>
      <c r="J36" s="310"/>
      <c r="K36" s="1004" t="str">
        <f>"Crop 9: "&amp;'Crop 9'!B1</f>
        <v>Crop 9: write name here</v>
      </c>
      <c r="L36" s="1005"/>
      <c r="M36" s="310"/>
      <c r="N36" s="1006" t="str">
        <f>"Crop 10: "&amp;'Crop 10'!B1</f>
        <v>Crop 10: write name here</v>
      </c>
      <c r="O36" s="1007"/>
      <c r="P36" s="310"/>
    </row>
    <row r="37" spans="1:16" s="283" customFormat="1" ht="25.5" customHeight="1" x14ac:dyDescent="0.45">
      <c r="A37" s="312"/>
      <c r="B37" s="354" t="s">
        <v>148</v>
      </c>
      <c r="C37" s="23">
        <f>'Crop 6'!C150</f>
        <v>0</v>
      </c>
      <c r="D37" s="312"/>
      <c r="E37" s="354" t="s">
        <v>148</v>
      </c>
      <c r="F37" s="23">
        <f>'Crop 7'!C150</f>
        <v>0</v>
      </c>
      <c r="G37" s="312"/>
      <c r="H37" s="354" t="s">
        <v>148</v>
      </c>
      <c r="I37" s="23">
        <f>'Crop 8'!C150</f>
        <v>0</v>
      </c>
      <c r="J37" s="312"/>
      <c r="K37" s="354" t="s">
        <v>148</v>
      </c>
      <c r="L37" s="23">
        <f>'Crop 9'!C150</f>
        <v>0</v>
      </c>
      <c r="M37" s="308"/>
      <c r="N37" s="354" t="s">
        <v>148</v>
      </c>
      <c r="O37" s="23">
        <f>'Crop 10'!C150</f>
        <v>0</v>
      </c>
      <c r="P37" s="312"/>
    </row>
    <row r="38" spans="1:16" s="283" customFormat="1" ht="25.5" customHeight="1" x14ac:dyDescent="0.45">
      <c r="A38" s="312"/>
      <c r="B38" s="353" t="s">
        <v>149</v>
      </c>
      <c r="C38" s="6">
        <f>'Crop 6'!C151</f>
        <v>0</v>
      </c>
      <c r="D38" s="312"/>
      <c r="E38" s="353" t="s">
        <v>149</v>
      </c>
      <c r="F38" s="6">
        <f>'Crop 7'!C151</f>
        <v>0</v>
      </c>
      <c r="G38" s="312"/>
      <c r="H38" s="353" t="s">
        <v>149</v>
      </c>
      <c r="I38" s="6">
        <f>'Crop 8'!C151</f>
        <v>0</v>
      </c>
      <c r="J38" s="312"/>
      <c r="K38" s="353" t="s">
        <v>149</v>
      </c>
      <c r="L38" s="6">
        <f>'Crop 9'!C151</f>
        <v>0</v>
      </c>
      <c r="M38" s="308"/>
      <c r="N38" s="353" t="s">
        <v>149</v>
      </c>
      <c r="O38" s="6">
        <f>'Crop 10'!C151</f>
        <v>0</v>
      </c>
      <c r="P38" s="312"/>
    </row>
    <row r="39" spans="1:16" s="28" customFormat="1" ht="25.5" customHeight="1" x14ac:dyDescent="0.45">
      <c r="A39" s="313"/>
      <c r="B39" s="8" t="s">
        <v>150</v>
      </c>
      <c r="C39" s="16">
        <f>'Crop 6'!C152</f>
        <v>0</v>
      </c>
      <c r="D39" s="313"/>
      <c r="E39" s="8" t="s">
        <v>150</v>
      </c>
      <c r="F39" s="16">
        <f>'Crop 7'!C152</f>
        <v>0</v>
      </c>
      <c r="G39" s="313"/>
      <c r="H39" s="8" t="s">
        <v>150</v>
      </c>
      <c r="I39" s="16">
        <f>'Crop 8'!C152</f>
        <v>0</v>
      </c>
      <c r="J39" s="313"/>
      <c r="K39" s="8" t="s">
        <v>150</v>
      </c>
      <c r="L39" s="16">
        <f>'Crop 9'!C152</f>
        <v>0</v>
      </c>
      <c r="M39" s="323"/>
      <c r="N39" s="8" t="s">
        <v>150</v>
      </c>
      <c r="O39" s="16">
        <f>'Crop 10'!C152</f>
        <v>0</v>
      </c>
      <c r="P39" s="313"/>
    </row>
    <row r="40" spans="1:16" s="295" customFormat="1" ht="25.5" customHeight="1" thickBot="1" x14ac:dyDescent="0.5">
      <c r="A40" s="314"/>
      <c r="B40" s="297" t="s">
        <v>31</v>
      </c>
      <c r="C40" s="302">
        <f>'Crop 6'!C153</f>
        <v>0</v>
      </c>
      <c r="D40" s="314"/>
      <c r="E40" s="297" t="s">
        <v>31</v>
      </c>
      <c r="F40" s="302">
        <f>'Crop 7'!C153</f>
        <v>0</v>
      </c>
      <c r="G40" s="314"/>
      <c r="H40" s="297" t="s">
        <v>31</v>
      </c>
      <c r="I40" s="302">
        <f>'Crop 8'!C153</f>
        <v>0</v>
      </c>
      <c r="J40" s="314"/>
      <c r="K40" s="8" t="s">
        <v>31</v>
      </c>
      <c r="L40" s="302">
        <f>'Crop 9'!C153</f>
        <v>0</v>
      </c>
      <c r="M40" s="323"/>
      <c r="N40" s="8" t="s">
        <v>31</v>
      </c>
      <c r="O40" s="302">
        <f>'Crop 10'!C153</f>
        <v>0</v>
      </c>
      <c r="P40" s="314"/>
    </row>
    <row r="41" spans="1:16" s="28" customFormat="1" ht="25.5" customHeight="1" x14ac:dyDescent="0.45">
      <c r="A41" s="313"/>
      <c r="B41" s="348" t="s">
        <v>151</v>
      </c>
      <c r="C41" s="350">
        <f>'Crop 6'!C154</f>
        <v>0</v>
      </c>
      <c r="D41" s="313"/>
      <c r="E41" s="348" t="s">
        <v>151</v>
      </c>
      <c r="F41" s="350">
        <f>'Crop 7'!C154</f>
        <v>0</v>
      </c>
      <c r="G41" s="313"/>
      <c r="H41" s="348" t="s">
        <v>151</v>
      </c>
      <c r="I41" s="350">
        <f>'Crop 8'!C154</f>
        <v>0</v>
      </c>
      <c r="J41" s="313"/>
      <c r="K41" s="348" t="s">
        <v>151</v>
      </c>
      <c r="L41" s="350">
        <f>'Crop 9'!C154</f>
        <v>0</v>
      </c>
      <c r="M41" s="323"/>
      <c r="N41" s="348" t="s">
        <v>151</v>
      </c>
      <c r="O41" s="350">
        <f>'Crop 10'!C154</f>
        <v>0</v>
      </c>
      <c r="P41" s="313"/>
    </row>
    <row r="42" spans="1:16" ht="25.5" customHeight="1" x14ac:dyDescent="0.45">
      <c r="A42" s="308"/>
      <c r="B42" s="2" t="s">
        <v>128</v>
      </c>
      <c r="C42" s="299" t="str">
        <f>'Crop 6'!D4</f>
        <v>lbs, cu</v>
      </c>
      <c r="D42" s="308"/>
      <c r="E42" s="2" t="s">
        <v>128</v>
      </c>
      <c r="F42" s="299" t="str">
        <f>'Crop 7'!D4</f>
        <v>lbs, cu</v>
      </c>
      <c r="G42" s="308"/>
      <c r="H42" s="2" t="s">
        <v>128</v>
      </c>
      <c r="I42" s="299" t="str">
        <f>'Crop 8'!D4</f>
        <v>lbs, cu</v>
      </c>
      <c r="J42" s="308"/>
      <c r="K42" s="2" t="s">
        <v>128</v>
      </c>
      <c r="L42" s="299" t="str">
        <f>'Crop 9'!D4</f>
        <v>lbs, cu</v>
      </c>
      <c r="M42" s="308"/>
      <c r="N42" s="2" t="s">
        <v>128</v>
      </c>
      <c r="O42" s="299" t="str">
        <f>'Crop 10'!D4</f>
        <v>lbs, cu</v>
      </c>
      <c r="P42" s="308"/>
    </row>
    <row r="43" spans="1:16" s="283" customFormat="1" ht="25.5" customHeight="1" x14ac:dyDescent="0.45">
      <c r="A43" s="312"/>
      <c r="B43" s="288" t="s">
        <v>306</v>
      </c>
      <c r="C43" s="6">
        <f>'Crop 6'!C156</f>
        <v>0</v>
      </c>
      <c r="D43" s="312"/>
      <c r="E43" s="288" t="s">
        <v>306</v>
      </c>
      <c r="F43" s="6">
        <f>'Crop 7'!C156</f>
        <v>0</v>
      </c>
      <c r="G43" s="312"/>
      <c r="H43" s="288" t="s">
        <v>306</v>
      </c>
      <c r="I43" s="6">
        <f>'Crop 8'!C156</f>
        <v>0</v>
      </c>
      <c r="J43" s="312"/>
      <c r="K43" s="288" t="s">
        <v>306</v>
      </c>
      <c r="L43" s="6">
        <f>'Crop 9'!C156</f>
        <v>0</v>
      </c>
      <c r="M43" s="312"/>
      <c r="N43" s="288" t="s">
        <v>306</v>
      </c>
      <c r="O43" s="6">
        <f>'Crop 10'!C156</f>
        <v>0</v>
      </c>
      <c r="P43" s="312"/>
    </row>
    <row r="44" spans="1:16" s="296" customFormat="1" ht="25.5" customHeight="1" x14ac:dyDescent="0.45">
      <c r="A44" s="311"/>
      <c r="B44" s="700" t="s">
        <v>269</v>
      </c>
      <c r="C44" s="699">
        <f>'Crop 6'!C157</f>
        <v>0</v>
      </c>
      <c r="D44" s="311"/>
      <c r="E44" s="700" t="s">
        <v>269</v>
      </c>
      <c r="F44" s="699">
        <f>'Crop 7'!C157</f>
        <v>0</v>
      </c>
      <c r="G44" s="311"/>
      <c r="H44" s="700" t="s">
        <v>269</v>
      </c>
      <c r="I44" s="699">
        <f>'Crop 8'!C157</f>
        <v>0</v>
      </c>
      <c r="J44" s="311"/>
      <c r="K44" s="700" t="s">
        <v>269</v>
      </c>
      <c r="L44" s="699">
        <f>'Crop 9'!C157</f>
        <v>0</v>
      </c>
      <c r="M44" s="311"/>
      <c r="N44" s="700" t="s">
        <v>269</v>
      </c>
      <c r="O44" s="699">
        <f>'Crop 10'!C157</f>
        <v>0</v>
      </c>
      <c r="P44" s="311"/>
    </row>
    <row r="45" spans="1:16" s="283" customFormat="1" ht="25.5" customHeight="1" thickBot="1" x14ac:dyDescent="0.5">
      <c r="A45" s="312"/>
      <c r="B45" s="291" t="s">
        <v>143</v>
      </c>
      <c r="C45" s="25">
        <f>'Crop 6'!C158</f>
        <v>0</v>
      </c>
      <c r="D45" s="317"/>
      <c r="E45" s="291" t="s">
        <v>143</v>
      </c>
      <c r="F45" s="25">
        <f>'Crop 7'!C158</f>
        <v>0</v>
      </c>
      <c r="G45" s="313"/>
      <c r="H45" s="109" t="s">
        <v>143</v>
      </c>
      <c r="I45" s="25">
        <f>'Crop 8'!C158</f>
        <v>0</v>
      </c>
      <c r="J45" s="313"/>
      <c r="K45" s="291" t="s">
        <v>143</v>
      </c>
      <c r="L45" s="25">
        <f>'Crop 9'!C158</f>
        <v>0</v>
      </c>
      <c r="M45" s="312"/>
      <c r="N45" s="291" t="s">
        <v>143</v>
      </c>
      <c r="O45" s="25">
        <f>'Crop 10'!C158</f>
        <v>0</v>
      </c>
      <c r="P45" s="312"/>
    </row>
    <row r="46" spans="1:16" s="779" customFormat="1" ht="25.5" customHeight="1" x14ac:dyDescent="0.45">
      <c r="A46" s="774"/>
      <c r="B46" s="780" t="s">
        <v>319</v>
      </c>
      <c r="C46" s="783">
        <f>'Crop 6'!C159</f>
        <v>0</v>
      </c>
      <c r="D46" s="776"/>
      <c r="E46" s="780" t="s">
        <v>319</v>
      </c>
      <c r="F46" s="783">
        <f>'Crop 7'!C159</f>
        <v>0</v>
      </c>
      <c r="G46" s="774"/>
      <c r="H46" s="780" t="s">
        <v>319</v>
      </c>
      <c r="I46" s="783">
        <f>'Crop 8'!C159</f>
        <v>0</v>
      </c>
      <c r="J46" s="774"/>
      <c r="K46" s="780" t="s">
        <v>319</v>
      </c>
      <c r="L46" s="783">
        <f>'Crop 9'!C159</f>
        <v>0</v>
      </c>
      <c r="M46" s="774"/>
      <c r="N46" s="780" t="s">
        <v>319</v>
      </c>
      <c r="O46" s="783">
        <f>'Crop 10'!C159</f>
        <v>0</v>
      </c>
      <c r="P46" s="774"/>
    </row>
    <row r="47" spans="1:16" s="779" customFormat="1" ht="25.5" customHeight="1" x14ac:dyDescent="0.45">
      <c r="A47" s="774"/>
      <c r="B47" s="775" t="s">
        <v>311</v>
      </c>
      <c r="C47" s="770">
        <f>'Crop 6'!C160</f>
        <v>0</v>
      </c>
      <c r="D47" s="776"/>
      <c r="E47" s="775" t="s">
        <v>311</v>
      </c>
      <c r="F47" s="770">
        <f>'Crop 7'!C160</f>
        <v>0</v>
      </c>
      <c r="G47" s="774"/>
      <c r="H47" s="775" t="s">
        <v>311</v>
      </c>
      <c r="I47" s="770">
        <f>'Crop 8'!C160</f>
        <v>0</v>
      </c>
      <c r="J47" s="774"/>
      <c r="K47" s="775" t="s">
        <v>311</v>
      </c>
      <c r="L47" s="770">
        <f>'Crop 9'!C160</f>
        <v>0</v>
      </c>
      <c r="M47" s="774"/>
      <c r="N47" s="775" t="s">
        <v>311</v>
      </c>
      <c r="O47" s="770">
        <f>'Crop 10'!C160</f>
        <v>0</v>
      </c>
      <c r="P47" s="774"/>
    </row>
    <row r="48" spans="1:16" s="283" customFormat="1" ht="25.5" customHeight="1" thickBot="1" x14ac:dyDescent="0.5">
      <c r="A48" s="312"/>
      <c r="B48" s="291" t="s">
        <v>309</v>
      </c>
      <c r="C48" s="25">
        <f>'Crop 6'!C161</f>
        <v>0</v>
      </c>
      <c r="D48" s="317"/>
      <c r="E48" s="291" t="s">
        <v>309</v>
      </c>
      <c r="F48" s="25">
        <f>'Crop 7'!C161</f>
        <v>0</v>
      </c>
      <c r="G48" s="313"/>
      <c r="H48" s="291" t="s">
        <v>309</v>
      </c>
      <c r="I48" s="25">
        <f>'Crop 8'!C161</f>
        <v>0</v>
      </c>
      <c r="J48" s="313"/>
      <c r="K48" s="291" t="s">
        <v>309</v>
      </c>
      <c r="L48" s="25">
        <f>'Crop 9'!C161</f>
        <v>0</v>
      </c>
      <c r="M48" s="312"/>
      <c r="N48" s="291" t="s">
        <v>309</v>
      </c>
      <c r="O48" s="25">
        <f>'Crop 10'!C161</f>
        <v>0</v>
      </c>
      <c r="P48" s="312"/>
    </row>
    <row r="49" spans="1:16" s="283" customFormat="1" ht="25.5" customHeight="1" x14ac:dyDescent="0.45">
      <c r="A49" s="312"/>
      <c r="B49" s="288" t="s">
        <v>378</v>
      </c>
      <c r="C49" s="6">
        <f>'Crop 6'!C162</f>
        <v>0</v>
      </c>
      <c r="D49" s="312"/>
      <c r="E49" s="288" t="s">
        <v>378</v>
      </c>
      <c r="F49" s="6">
        <f>'Crop 7'!C162</f>
        <v>0</v>
      </c>
      <c r="G49" s="312"/>
      <c r="H49" s="288" t="s">
        <v>378</v>
      </c>
      <c r="I49" s="6">
        <f>'Crop 8'!C162</f>
        <v>0</v>
      </c>
      <c r="J49" s="312"/>
      <c r="K49" s="288" t="s">
        <v>378</v>
      </c>
      <c r="L49" s="6">
        <f>'Crop 9'!C162</f>
        <v>0</v>
      </c>
      <c r="M49" s="308"/>
      <c r="N49" s="288" t="s">
        <v>378</v>
      </c>
      <c r="O49" s="6">
        <f>'Crop 10'!C162</f>
        <v>0</v>
      </c>
      <c r="P49" s="312"/>
    </row>
    <row r="50" spans="1:16" s="283" customFormat="1" ht="25.5" customHeight="1" thickBot="1" x14ac:dyDescent="0.5">
      <c r="A50" s="312"/>
      <c r="B50" s="303" t="s">
        <v>380</v>
      </c>
      <c r="C50" s="292">
        <f>'Crop 6'!C163</f>
        <v>0</v>
      </c>
      <c r="D50" s="312"/>
      <c r="E50" s="303" t="s">
        <v>380</v>
      </c>
      <c r="F50" s="292">
        <f>'Crop 7'!C163</f>
        <v>0</v>
      </c>
      <c r="G50" s="312"/>
      <c r="H50" s="303" t="s">
        <v>380</v>
      </c>
      <c r="I50" s="292">
        <f>'Crop 8'!C163</f>
        <v>0</v>
      </c>
      <c r="J50" s="312"/>
      <c r="K50" s="303" t="s">
        <v>380</v>
      </c>
      <c r="L50" s="292">
        <f>'Crop 9'!C163</f>
        <v>0</v>
      </c>
      <c r="M50" s="308"/>
      <c r="N50" s="303" t="s">
        <v>380</v>
      </c>
      <c r="O50" s="292">
        <f>'Crop 10'!C163</f>
        <v>0</v>
      </c>
      <c r="P50" s="312"/>
    </row>
    <row r="51" spans="1:16" s="59" customFormat="1" ht="10.5" customHeight="1" x14ac:dyDescent="0.45">
      <c r="A51" s="308"/>
      <c r="B51" s="308"/>
      <c r="C51" s="308"/>
      <c r="D51" s="308"/>
      <c r="E51" s="308"/>
      <c r="F51" s="308"/>
      <c r="G51" s="308"/>
      <c r="H51" s="308"/>
      <c r="I51" s="308"/>
      <c r="J51" s="308"/>
      <c r="K51" s="308"/>
      <c r="L51" s="308"/>
      <c r="M51" s="308"/>
      <c r="N51" s="308"/>
      <c r="O51" s="308"/>
      <c r="P51" s="308"/>
    </row>
    <row r="52" spans="1:16" ht="25.5" customHeight="1" thickBot="1" x14ac:dyDescent="0.5">
      <c r="B52" s="189"/>
      <c r="C52" s="189"/>
      <c r="D52" s="293"/>
      <c r="E52" s="189"/>
    </row>
    <row r="53" spans="1:16" ht="29.25" customHeight="1" thickBot="1" x14ac:dyDescent="0.6">
      <c r="B53" s="991" t="s">
        <v>286</v>
      </c>
      <c r="C53" s="992"/>
      <c r="D53" s="992"/>
      <c r="E53" s="992"/>
      <c r="F53" s="992"/>
      <c r="G53" s="993"/>
    </row>
    <row r="54" spans="1:16" ht="33" customHeight="1" x14ac:dyDescent="0.55000000000000004">
      <c r="B54" s="1014" t="s">
        <v>272</v>
      </c>
      <c r="C54" s="1015"/>
      <c r="D54" s="1015"/>
      <c r="E54" s="1015"/>
      <c r="F54" s="994">
        <f>C22+F22+I22+L22+O22+C38+F38+I38+L38+O38</f>
        <v>0</v>
      </c>
      <c r="G54" s="995"/>
      <c r="J54" s="27"/>
    </row>
    <row r="55" spans="1:16" ht="33" customHeight="1" x14ac:dyDescent="0.55000000000000004">
      <c r="B55" s="989" t="s">
        <v>273</v>
      </c>
      <c r="C55" s="990"/>
      <c r="D55" s="990"/>
      <c r="E55" s="990"/>
      <c r="F55" s="1020">
        <f>C23+F23+I23+L23+O23+C39+F39+I39+L39+O39</f>
        <v>0</v>
      </c>
      <c r="G55" s="1021"/>
      <c r="J55" s="27"/>
    </row>
    <row r="56" spans="1:16" ht="33" customHeight="1" x14ac:dyDescent="0.55000000000000004">
      <c r="B56" s="989" t="s">
        <v>196</v>
      </c>
      <c r="C56" s="990"/>
      <c r="D56" s="990"/>
      <c r="E56" s="990"/>
      <c r="F56" s="996">
        <f>'Covering Overheads + Profit'!D12*'Covering Overheads + Profit'!L9</f>
        <v>0</v>
      </c>
      <c r="G56" s="997"/>
      <c r="J56" s="27"/>
    </row>
    <row r="57" spans="1:16" ht="33" customHeight="1" x14ac:dyDescent="0.55000000000000004">
      <c r="B57" s="989" t="s">
        <v>275</v>
      </c>
      <c r="C57" s="990"/>
      <c r="D57" s="990"/>
      <c r="E57" s="990"/>
      <c r="F57" s="998">
        <f>IFERROR(F55/F54,0)</f>
        <v>0</v>
      </c>
      <c r="G57" s="999"/>
      <c r="J57" s="27"/>
    </row>
    <row r="58" spans="1:16" ht="33" customHeight="1" x14ac:dyDescent="0.55000000000000004">
      <c r="B58" s="989" t="s">
        <v>276</v>
      </c>
      <c r="C58" s="990"/>
      <c r="D58" s="990"/>
      <c r="E58" s="990"/>
      <c r="F58" s="998">
        <f>IFERROR(F56/F54,0)</f>
        <v>0</v>
      </c>
      <c r="G58" s="999"/>
      <c r="J58" s="27"/>
    </row>
    <row r="59" spans="1:16" ht="36.75" customHeight="1" thickBot="1" x14ac:dyDescent="0.6">
      <c r="B59" s="1016" t="s">
        <v>274</v>
      </c>
      <c r="C59" s="1017"/>
      <c r="D59" s="1017"/>
      <c r="E59" s="1017"/>
      <c r="F59" s="1024">
        <f>F55-F56</f>
        <v>0</v>
      </c>
      <c r="G59" s="1025"/>
      <c r="J59" s="27"/>
    </row>
    <row r="60" spans="1:16" ht="35.25" customHeight="1" thickBot="1" x14ac:dyDescent="0.5">
      <c r="B60" s="1022" t="s">
        <v>115</v>
      </c>
      <c r="C60" s="1023"/>
      <c r="D60" s="1023"/>
      <c r="E60" s="1023"/>
      <c r="F60" s="1000">
        <f>'Describe Your Farm'!C39</f>
        <v>0</v>
      </c>
      <c r="G60" s="1001"/>
    </row>
  </sheetData>
  <sheetProtection sheet="1" selectLockedCells="1"/>
  <mergeCells count="26">
    <mergeCell ref="F60:G60"/>
    <mergeCell ref="H36:I36"/>
    <mergeCell ref="K36:L36"/>
    <mergeCell ref="N36:O36"/>
    <mergeCell ref="B20:C20"/>
    <mergeCell ref="E20:F20"/>
    <mergeCell ref="K20:L20"/>
    <mergeCell ref="B54:E54"/>
    <mergeCell ref="B55:E55"/>
    <mergeCell ref="B56:E56"/>
    <mergeCell ref="B59:E59"/>
    <mergeCell ref="B57:E57"/>
    <mergeCell ref="H20:I20"/>
    <mergeCell ref="F55:G55"/>
    <mergeCell ref="B60:E60"/>
    <mergeCell ref="F59:G59"/>
    <mergeCell ref="B2:D2"/>
    <mergeCell ref="N20:O20"/>
    <mergeCell ref="E36:F36"/>
    <mergeCell ref="B36:C36"/>
    <mergeCell ref="B58:E58"/>
    <mergeCell ref="B53:G53"/>
    <mergeCell ref="F54:G54"/>
    <mergeCell ref="F56:G56"/>
    <mergeCell ref="F57:G57"/>
    <mergeCell ref="F58:G58"/>
  </mergeCells>
  <pageMargins left="0.25" right="0.25" top="0.75" bottom="0.75" header="0.3" footer="0.3"/>
  <pageSetup scale="54" fitToHeight="0" orientation="landscape" r:id="rId1"/>
  <headerFooter>
    <oddHeader>&amp;A</oddHeader>
    <oddFooter>&amp;F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37"/>
  <sheetViews>
    <sheetView zoomScale="77" zoomScaleNormal="77" workbookViewId="0">
      <selection activeCell="K16" sqref="K16"/>
    </sheetView>
  </sheetViews>
  <sheetFormatPr defaultColWidth="8.81640625" defaultRowHeight="15.5" x14ac:dyDescent="0.35"/>
  <cols>
    <col min="1" max="1" width="2.7265625" style="265" customWidth="1"/>
    <col min="2" max="2" width="26.81640625" style="265" customWidth="1"/>
    <col min="3" max="3" width="23.54296875" style="265" customWidth="1"/>
    <col min="4" max="4" width="20.7265625" style="265" customWidth="1"/>
    <col min="5" max="5" width="21" style="549" customWidth="1"/>
    <col min="6" max="6" width="28" style="265" customWidth="1"/>
    <col min="7" max="7" width="17.81640625" style="265" customWidth="1"/>
    <col min="8" max="8" width="15.7265625" style="265" customWidth="1"/>
    <col min="9" max="9" width="1.81640625" style="265" customWidth="1"/>
    <col min="10" max="11" width="15.7265625" style="265" customWidth="1"/>
    <col min="12" max="12" width="16.81640625" style="263" customWidth="1"/>
    <col min="13" max="13" width="15.7265625" style="265" customWidth="1"/>
    <col min="14" max="16384" width="8.81640625" style="265"/>
  </cols>
  <sheetData>
    <row r="1" spans="2:12" ht="16" thickBot="1" x14ac:dyDescent="0.4"/>
    <row r="2" spans="2:12" ht="26.5" thickBot="1" x14ac:dyDescent="0.4">
      <c r="B2" s="1034" t="s">
        <v>307</v>
      </c>
      <c r="C2" s="1035"/>
      <c r="D2" s="1036"/>
    </row>
    <row r="3" spans="2:12" ht="23.5" x14ac:dyDescent="0.35">
      <c r="B3" s="402"/>
      <c r="C3" s="402"/>
    </row>
    <row r="4" spans="2:12" ht="23.5" x14ac:dyDescent="0.35">
      <c r="B4" s="402"/>
      <c r="C4" s="402"/>
    </row>
    <row r="5" spans="2:12" ht="23.5" x14ac:dyDescent="0.35">
      <c r="B5" s="402"/>
      <c r="C5" s="402"/>
    </row>
    <row r="6" spans="2:12" ht="23.5" x14ac:dyDescent="0.35">
      <c r="B6" s="402"/>
      <c r="C6" s="402"/>
    </row>
    <row r="7" spans="2:12" ht="24" thickBot="1" x14ac:dyDescent="0.4">
      <c r="B7" s="402"/>
      <c r="C7" s="402"/>
    </row>
    <row r="8" spans="2:12" s="403" customFormat="1" ht="21" customHeight="1" thickBot="1" x14ac:dyDescent="0.5">
      <c r="B8" s="1028" t="s">
        <v>308</v>
      </c>
      <c r="C8" s="1029"/>
      <c r="D8" s="1030"/>
      <c r="F8" s="1031" t="s">
        <v>198</v>
      </c>
      <c r="G8" s="1032"/>
      <c r="H8" s="1033"/>
      <c r="I8" s="765"/>
      <c r="J8" s="1026" t="s">
        <v>214</v>
      </c>
      <c r="K8" s="1027"/>
      <c r="L8" s="855">
        <f>'All Crops Assessment'!C22+'All Crops Assessment'!F22+'All Crops Assessment'!I22+'All Crops Assessment'!L22+'All Crops Assessment'!O22+'All Crops Assessment'!C38+'All Crops Assessment'!F38+'All Crops Assessment'!I38+'All Crops Assessment'!L38+'All Crops Assessment'!O38</f>
        <v>0</v>
      </c>
    </row>
    <row r="9" spans="2:12" s="403" customFormat="1" ht="21" customHeight="1" x14ac:dyDescent="0.45">
      <c r="B9" s="522" t="s">
        <v>296</v>
      </c>
      <c r="C9" s="521"/>
      <c r="D9" s="523">
        <f>' Labor Overheads'!D28</f>
        <v>0</v>
      </c>
      <c r="F9" s="403" t="s">
        <v>213</v>
      </c>
      <c r="G9" s="406">
        <f>'Describe Your Farm'!C34</f>
        <v>0</v>
      </c>
      <c r="H9" s="407">
        <f>IFERROR(G9/G14,0)</f>
        <v>0</v>
      </c>
      <c r="I9" s="407"/>
      <c r="J9" s="856"/>
      <c r="K9" s="857" t="s">
        <v>215</v>
      </c>
      <c r="L9" s="858">
        <f>IFERROR(L8/G14,0)</f>
        <v>0</v>
      </c>
    </row>
    <row r="10" spans="2:12" s="403" customFormat="1" ht="21" customHeight="1" x14ac:dyDescent="0.45">
      <c r="B10" s="404" t="s">
        <v>16</v>
      </c>
      <c r="D10" s="405">
        <f>'Cash Overheads'!C62</f>
        <v>0</v>
      </c>
      <c r="F10" s="403" t="s">
        <v>137</v>
      </c>
      <c r="G10" s="406">
        <f>'Describe Your Farm'!C35</f>
        <v>0</v>
      </c>
      <c r="H10" s="407">
        <f>IFERROR(G10/G14,0)</f>
        <v>0</v>
      </c>
      <c r="I10" s="407"/>
      <c r="J10" s="1040" t="s">
        <v>417</v>
      </c>
      <c r="K10" s="1040"/>
      <c r="L10" s="1040"/>
    </row>
    <row r="11" spans="2:12" s="403" customFormat="1" ht="21" customHeight="1" x14ac:dyDescent="0.45">
      <c r="B11" s="404" t="s">
        <v>299</v>
      </c>
      <c r="D11" s="405">
        <f>'Depreciation Overheads'!F66</f>
        <v>0</v>
      </c>
      <c r="F11" s="403" t="s">
        <v>136</v>
      </c>
      <c r="G11" s="406">
        <f>'Describe Your Farm'!C36</f>
        <v>0</v>
      </c>
      <c r="H11" s="407">
        <f>IFERROR(G11/G14,0)</f>
        <v>0</v>
      </c>
      <c r="I11" s="407"/>
      <c r="J11" s="1041"/>
      <c r="K11" s="1041"/>
      <c r="L11" s="1041"/>
    </row>
    <row r="12" spans="2:12" s="403" customFormat="1" ht="21" customHeight="1" x14ac:dyDescent="0.45">
      <c r="B12" s="731" t="s">
        <v>196</v>
      </c>
      <c r="C12" s="408"/>
      <c r="D12" s="732">
        <f>D9+D10+D11</f>
        <v>0</v>
      </c>
      <c r="F12" s="403" t="s">
        <v>75</v>
      </c>
      <c r="G12" s="406">
        <f>'Describe Your Farm'!C37</f>
        <v>0</v>
      </c>
      <c r="H12" s="407">
        <f>IFERROR(G12/G14,0)</f>
        <v>0</v>
      </c>
      <c r="I12" s="407"/>
      <c r="J12" s="1041"/>
      <c r="K12" s="1041"/>
      <c r="L12" s="1041"/>
    </row>
    <row r="13" spans="2:12" s="403" customFormat="1" ht="21" customHeight="1" x14ac:dyDescent="0.45">
      <c r="B13" s="522" t="s">
        <v>329</v>
      </c>
      <c r="C13" s="802"/>
      <c r="D13" s="803">
        <f>L9</f>
        <v>0</v>
      </c>
      <c r="G13" s="406"/>
      <c r="H13" s="407"/>
      <c r="I13" s="407"/>
    </row>
    <row r="14" spans="2:12" s="403" customFormat="1" ht="21" customHeight="1" thickBot="1" x14ac:dyDescent="0.5">
      <c r="B14" s="734" t="s">
        <v>383</v>
      </c>
      <c r="C14" s="733"/>
      <c r="D14" s="735">
        <f>D12*L9</f>
        <v>0</v>
      </c>
      <c r="F14" s="409" t="s">
        <v>147</v>
      </c>
      <c r="G14" s="406">
        <f>SUM(G9:G12)</f>
        <v>0</v>
      </c>
      <c r="H14" s="407">
        <f>SUM(H9:H12)</f>
        <v>0</v>
      </c>
      <c r="I14" s="407"/>
    </row>
    <row r="15" spans="2:12" s="403" customFormat="1" ht="21" customHeight="1" thickBot="1" x14ac:dyDescent="0.5">
      <c r="B15" s="804"/>
      <c r="C15" s="805"/>
      <c r="D15" s="411"/>
      <c r="E15" s="806"/>
      <c r="F15" s="524" t="s">
        <v>197</v>
      </c>
      <c r="G15" s="406"/>
      <c r="H15" s="407"/>
      <c r="I15" s="407"/>
    </row>
    <row r="16" spans="2:12" s="403" customFormat="1" ht="21" customHeight="1" thickBot="1" x14ac:dyDescent="0.5">
      <c r="B16" s="1028" t="s">
        <v>330</v>
      </c>
      <c r="C16" s="1029"/>
      <c r="D16" s="1030"/>
      <c r="E16" s="806"/>
      <c r="F16" s="409"/>
      <c r="G16" s="406"/>
      <c r="H16" s="407"/>
      <c r="I16" s="407"/>
    </row>
    <row r="17" spans="2:12" s="403" customFormat="1" ht="21" customHeight="1" x14ac:dyDescent="0.45">
      <c r="B17" s="731" t="s">
        <v>316</v>
      </c>
      <c r="C17" s="408"/>
      <c r="D17" s="732">
        <f>'Describe Your Farm'!C39</f>
        <v>0</v>
      </c>
    </row>
    <row r="18" spans="2:12" s="403" customFormat="1" ht="21" customHeight="1" thickBot="1" x14ac:dyDescent="0.5">
      <c r="B18" s="736" t="s">
        <v>382</v>
      </c>
      <c r="C18" s="736"/>
      <c r="D18" s="737">
        <f>D17*L9</f>
        <v>0</v>
      </c>
      <c r="F18" s="265"/>
      <c r="G18" s="265"/>
      <c r="H18" s="265"/>
      <c r="I18" s="265"/>
      <c r="K18" s="265"/>
    </row>
    <row r="19" spans="2:12" ht="19" thickBot="1" x14ac:dyDescent="0.5">
      <c r="B19" s="410"/>
      <c r="C19" s="411"/>
      <c r="D19" s="412"/>
      <c r="E19" s="265"/>
      <c r="F19" s="403"/>
      <c r="G19" s="403"/>
      <c r="H19" s="403"/>
      <c r="I19" s="403"/>
      <c r="J19" s="263"/>
      <c r="K19" s="403"/>
      <c r="L19" s="265"/>
    </row>
    <row r="20" spans="2:12" s="403" customFormat="1" ht="24" thickBot="1" x14ac:dyDescent="0.5">
      <c r="B20" s="1037" t="s">
        <v>152</v>
      </c>
      <c r="C20" s="1038"/>
      <c r="D20" s="1039"/>
      <c r="E20" s="747"/>
      <c r="F20" s="413"/>
      <c r="G20" s="413"/>
      <c r="H20" s="413"/>
      <c r="I20" s="413"/>
      <c r="K20" s="413"/>
    </row>
    <row r="21" spans="2:12" s="413" customFormat="1" ht="39" customHeight="1" thickBot="1" x14ac:dyDescent="0.55000000000000004">
      <c r="B21" s="414" t="s">
        <v>153</v>
      </c>
      <c r="C21" s="415" t="s">
        <v>148</v>
      </c>
      <c r="D21" s="415" t="s">
        <v>155</v>
      </c>
      <c r="E21" s="415" t="s">
        <v>306</v>
      </c>
      <c r="F21" s="738" t="s">
        <v>310</v>
      </c>
      <c r="G21" s="416"/>
      <c r="H21" s="416"/>
      <c r="I21" s="416"/>
      <c r="K21" s="416"/>
    </row>
    <row r="22" spans="2:12" s="416" customFormat="1" ht="32.25" customHeight="1" x14ac:dyDescent="0.5">
      <c r="B22" s="417" t="str">
        <f>"1: "&amp;Crop1!F9</f>
        <v>1: write name here</v>
      </c>
      <c r="C22" s="418">
        <f>'All Crops Assessment'!C21</f>
        <v>0</v>
      </c>
      <c r="D22" s="419">
        <f>IFERROR(C22/C33,0)</f>
        <v>0</v>
      </c>
      <c r="E22" s="420">
        <f>D22*D14</f>
        <v>0</v>
      </c>
      <c r="F22" s="739">
        <f>D22*D18</f>
        <v>0</v>
      </c>
      <c r="G22" s="421"/>
      <c r="H22" s="421"/>
      <c r="I22" s="421"/>
      <c r="K22" s="421"/>
    </row>
    <row r="23" spans="2:12" s="421" customFormat="1" ht="32.25" customHeight="1" x14ac:dyDescent="0.5">
      <c r="B23" s="422" t="str">
        <f>"2: "&amp;'Crop 2'!B1</f>
        <v>2: write name here</v>
      </c>
      <c r="C23" s="423">
        <f>'All Crops Assessment'!F21</f>
        <v>0</v>
      </c>
      <c r="D23" s="424">
        <f>IFERROR(C23/C33,0)</f>
        <v>0</v>
      </c>
      <c r="E23" s="425">
        <f>D23*D14</f>
        <v>0</v>
      </c>
      <c r="F23" s="425">
        <f>D23*D18</f>
        <v>0</v>
      </c>
    </row>
    <row r="24" spans="2:12" s="421" customFormat="1" ht="32.25" customHeight="1" x14ac:dyDescent="0.5">
      <c r="B24" s="422" t="str">
        <f>"3: "&amp;'Crop 3'!B1</f>
        <v>3: write name here</v>
      </c>
      <c r="C24" s="423">
        <f>'All Crops Assessment'!I21</f>
        <v>0</v>
      </c>
      <c r="D24" s="424">
        <f>IFERROR(C24/C33,0)</f>
        <v>0</v>
      </c>
      <c r="E24" s="425">
        <f>D24*D14</f>
        <v>0</v>
      </c>
      <c r="F24" s="425">
        <f>D24*D18</f>
        <v>0</v>
      </c>
    </row>
    <row r="25" spans="2:12" s="421" customFormat="1" ht="32.25" customHeight="1" x14ac:dyDescent="0.5">
      <c r="B25" s="422" t="str">
        <f>"4: "&amp;'Crop 4'!B1</f>
        <v>4: write name here</v>
      </c>
      <c r="C25" s="423">
        <f>'All Crops Assessment'!L21</f>
        <v>0</v>
      </c>
      <c r="D25" s="424">
        <f>IFERROR(C25/C33,0)</f>
        <v>0</v>
      </c>
      <c r="E25" s="425">
        <f>D25*D14</f>
        <v>0</v>
      </c>
      <c r="F25" s="425">
        <f>D25*D18</f>
        <v>0</v>
      </c>
    </row>
    <row r="26" spans="2:12" s="421" customFormat="1" ht="32.25" customHeight="1" x14ac:dyDescent="0.5">
      <c r="B26" s="422" t="str">
        <f>"5: "&amp;'Crop 5'!B1</f>
        <v>5: write name here</v>
      </c>
      <c r="C26" s="423">
        <f>'All Crops Assessment'!O21</f>
        <v>0</v>
      </c>
      <c r="D26" s="424">
        <f>IFERROR(C26/C33,0)</f>
        <v>0</v>
      </c>
      <c r="E26" s="425">
        <f>D26*D14</f>
        <v>0</v>
      </c>
      <c r="F26" s="425">
        <f>D26*D18</f>
        <v>0</v>
      </c>
    </row>
    <row r="27" spans="2:12" s="421" customFormat="1" ht="32.25" customHeight="1" x14ac:dyDescent="0.5">
      <c r="B27" s="422" t="str">
        <f>"6: "&amp;'Crop 6'!B1</f>
        <v>6: write name here</v>
      </c>
      <c r="C27" s="423">
        <f>'All Crops Assessment'!C37</f>
        <v>0</v>
      </c>
      <c r="D27" s="424">
        <f>IFERROR(C27/C33,0)</f>
        <v>0</v>
      </c>
      <c r="E27" s="425">
        <f>D27*D14</f>
        <v>0</v>
      </c>
      <c r="F27" s="425">
        <f>D27*D18</f>
        <v>0</v>
      </c>
    </row>
    <row r="28" spans="2:12" s="421" customFormat="1" ht="32.25" customHeight="1" x14ac:dyDescent="0.5">
      <c r="B28" s="422" t="str">
        <f>"7: "&amp;'Crop 7'!B1</f>
        <v>7: write name here</v>
      </c>
      <c r="C28" s="423">
        <f>'All Crops Assessment'!F37</f>
        <v>0</v>
      </c>
      <c r="D28" s="424">
        <f>IFERROR(C28/C33,0)</f>
        <v>0</v>
      </c>
      <c r="E28" s="425">
        <f>D28*D14</f>
        <v>0</v>
      </c>
      <c r="F28" s="425">
        <f>D28*D18</f>
        <v>0</v>
      </c>
    </row>
    <row r="29" spans="2:12" s="421" customFormat="1" ht="32.25" customHeight="1" x14ac:dyDescent="0.5">
      <c r="B29" s="426" t="str">
        <f>"8: "&amp;'Crop 8'!B1</f>
        <v>8: write name here</v>
      </c>
      <c r="C29" s="423">
        <f>'All Crops Assessment'!I37</f>
        <v>0</v>
      </c>
      <c r="D29" s="424">
        <f>IFERROR(C29/C33,0)</f>
        <v>0</v>
      </c>
      <c r="E29" s="425">
        <f>D29*D14</f>
        <v>0</v>
      </c>
      <c r="F29" s="425">
        <f>D29*D18</f>
        <v>0</v>
      </c>
    </row>
    <row r="30" spans="2:12" s="421" customFormat="1" ht="32.25" customHeight="1" x14ac:dyDescent="0.5">
      <c r="B30" s="426" t="str">
        <f>"9: "&amp;'Crop 9'!B1</f>
        <v>9: write name here</v>
      </c>
      <c r="C30" s="423">
        <f>'All Crops Assessment'!L37</f>
        <v>0</v>
      </c>
      <c r="D30" s="424">
        <f>IFERROR(C30/C33,0)</f>
        <v>0</v>
      </c>
      <c r="E30" s="425">
        <f>D30*D14</f>
        <v>0</v>
      </c>
      <c r="F30" s="425">
        <f>D30*D18</f>
        <v>0</v>
      </c>
    </row>
    <row r="31" spans="2:12" s="421" customFormat="1" ht="32.25" customHeight="1" thickBot="1" x14ac:dyDescent="0.55000000000000004">
      <c r="B31" s="427" t="str">
        <f>"10: "&amp;'Crop 10'!B1</f>
        <v>10: write name here</v>
      </c>
      <c r="C31" s="428">
        <f>'All Crops Assessment'!O37</f>
        <v>0</v>
      </c>
      <c r="D31" s="429">
        <f>IFERROR(C31/C33,0)</f>
        <v>0</v>
      </c>
      <c r="E31" s="430">
        <f>D31*D14</f>
        <v>0</v>
      </c>
      <c r="F31" s="430">
        <f>D31*D18</f>
        <v>0</v>
      </c>
    </row>
    <row r="32" spans="2:12" s="421" customFormat="1" ht="10.5" customHeight="1" x14ac:dyDescent="0.5">
      <c r="B32" s="431"/>
      <c r="C32" s="432"/>
      <c r="D32" s="433"/>
      <c r="E32" s="432"/>
      <c r="F32" s="435"/>
      <c r="G32" s="435"/>
      <c r="H32" s="435"/>
      <c r="I32" s="435"/>
      <c r="K32" s="435"/>
    </row>
    <row r="33" spans="1:11" s="435" customFormat="1" ht="32.25" customHeight="1" thickBot="1" x14ac:dyDescent="0.55000000000000004">
      <c r="A33" s="434"/>
      <c r="B33" s="740" t="s">
        <v>154</v>
      </c>
      <c r="C33" s="741">
        <f>SUM(C22:C31)</f>
        <v>0</v>
      </c>
      <c r="D33" s="742">
        <f>SUM(D22:D31)</f>
        <v>0</v>
      </c>
      <c r="E33" s="434"/>
    </row>
    <row r="34" spans="1:11" s="435" customFormat="1" ht="32.25" customHeight="1" thickBot="1" x14ac:dyDescent="0.55000000000000004">
      <c r="A34" s="434"/>
      <c r="B34" s="743"/>
      <c r="C34" s="744"/>
      <c r="D34" s="745" t="s">
        <v>328</v>
      </c>
      <c r="E34" s="746">
        <f>SUM(E22:E31)</f>
        <v>0</v>
      </c>
      <c r="F34" s="746">
        <f>SUM(F22:F31)</f>
        <v>0</v>
      </c>
      <c r="G34" s="265"/>
      <c r="H34" s="265"/>
      <c r="I34" s="265"/>
      <c r="K34" s="265"/>
    </row>
    <row r="35" spans="1:11" x14ac:dyDescent="0.35">
      <c r="A35" s="264"/>
      <c r="B35" s="264"/>
    </row>
    <row r="36" spans="1:11" x14ac:dyDescent="0.35">
      <c r="A36" s="264"/>
      <c r="B36" s="264"/>
    </row>
    <row r="37" spans="1:11" x14ac:dyDescent="0.35">
      <c r="A37" s="264"/>
      <c r="B37" s="264"/>
    </row>
  </sheetData>
  <sheetProtection sheet="1" objects="1" scenarios="1" selectLockedCells="1"/>
  <mergeCells count="7">
    <mergeCell ref="J8:K8"/>
    <mergeCell ref="B8:D8"/>
    <mergeCell ref="F8:H8"/>
    <mergeCell ref="B2:D2"/>
    <mergeCell ref="B20:D20"/>
    <mergeCell ref="B16:D16"/>
    <mergeCell ref="J10:L12"/>
  </mergeCells>
  <pageMargins left="0.7" right="0.7" top="0.75" bottom="0.75" header="0.3" footer="0.3"/>
  <pageSetup scale="60"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19"/>
  <sheetViews>
    <sheetView zoomScale="90" zoomScaleNormal="90" workbookViewId="0">
      <pane ySplit="1" topLeftCell="A2" activePane="bottomLeft" state="frozen"/>
      <selection pane="bottomLeft" activeCell="F15" sqref="F15"/>
    </sheetView>
  </sheetViews>
  <sheetFormatPr defaultColWidth="9.1796875" defaultRowHeight="15.5" x14ac:dyDescent="0.35"/>
  <cols>
    <col min="1" max="1" width="3.26953125" style="282" customWidth="1"/>
    <col min="2" max="2" width="9.1796875" style="282"/>
    <col min="3" max="3" width="28.453125" style="282" customWidth="1"/>
    <col min="4" max="4" width="8.81640625" style="282" customWidth="1"/>
    <col min="5" max="5" width="16" style="282" customWidth="1"/>
    <col min="6" max="6" width="15.26953125" style="282" customWidth="1"/>
    <col min="7" max="7" width="15.7265625" style="282" customWidth="1"/>
    <col min="8" max="8" width="7.26953125" style="282" customWidth="1"/>
    <col min="9" max="9" width="44.1796875" style="282" customWidth="1"/>
    <col min="10" max="10" width="19.26953125" style="282" customWidth="1"/>
    <col min="11" max="12" width="16.1796875" style="282" customWidth="1"/>
    <col min="13" max="16384" width="9.1796875" style="282"/>
  </cols>
  <sheetData>
    <row r="1" spans="1:12" ht="21.5" thickBot="1" x14ac:dyDescent="0.55000000000000004">
      <c r="B1" s="1072" t="s">
        <v>135</v>
      </c>
      <c r="C1" s="1073"/>
      <c r="D1" s="1073"/>
      <c r="E1" s="1073"/>
      <c r="F1" s="1074"/>
      <c r="I1" s="1058" t="s">
        <v>118</v>
      </c>
      <c r="J1" s="1059"/>
      <c r="K1" s="1060"/>
    </row>
    <row r="2" spans="1:12" ht="6" customHeight="1" thickBot="1" x14ac:dyDescent="0.4"/>
    <row r="3" spans="1:12" ht="15.75" customHeight="1" thickBot="1" x14ac:dyDescent="0.5">
      <c r="A3" s="333"/>
      <c r="B3" s="438"/>
      <c r="C3" s="438"/>
      <c r="D3" s="438"/>
      <c r="E3" s="438"/>
      <c r="F3" s="438"/>
      <c r="G3" s="438"/>
      <c r="H3" s="438"/>
      <c r="I3" s="1042" t="s">
        <v>138</v>
      </c>
      <c r="J3" s="1043"/>
      <c r="K3" s="1044"/>
    </row>
    <row r="4" spans="1:12" x14ac:dyDescent="0.35">
      <c r="A4" s="333"/>
      <c r="B4" s="438"/>
      <c r="C4" s="438"/>
      <c r="D4" s="438"/>
      <c r="E4" s="438"/>
      <c r="F4" s="438"/>
      <c r="G4" s="438"/>
      <c r="H4" s="438"/>
      <c r="I4" s="482" t="s">
        <v>314</v>
      </c>
      <c r="J4" s="368"/>
      <c r="K4" s="487">
        <f>' Labor Overheads'!D28</f>
        <v>0</v>
      </c>
    </row>
    <row r="5" spans="1:12" x14ac:dyDescent="0.35">
      <c r="A5" s="333"/>
      <c r="B5" s="438"/>
      <c r="C5" s="438"/>
      <c r="D5" s="438"/>
      <c r="E5" s="438"/>
      <c r="F5" s="438"/>
      <c r="G5" s="438"/>
      <c r="H5" s="438"/>
      <c r="I5" s="748" t="s">
        <v>16</v>
      </c>
      <c r="J5" s="368"/>
      <c r="K5" s="394">
        <f>'Cash Overheads'!C62</f>
        <v>0</v>
      </c>
    </row>
    <row r="6" spans="1:12" x14ac:dyDescent="0.35">
      <c r="B6" s="438"/>
      <c r="C6" s="438"/>
      <c r="D6" s="438"/>
      <c r="E6" s="438"/>
      <c r="F6" s="438"/>
      <c r="G6" s="438"/>
      <c r="I6" s="713" t="s">
        <v>315</v>
      </c>
      <c r="J6" s="368"/>
      <c r="K6" s="394">
        <f>'Depreciation Overheads'!F66</f>
        <v>0</v>
      </c>
    </row>
    <row r="7" spans="1:12" x14ac:dyDescent="0.35">
      <c r="B7" s="438"/>
      <c r="C7" s="438"/>
      <c r="D7" s="438"/>
      <c r="E7" s="438"/>
      <c r="F7" s="438"/>
      <c r="G7" s="438"/>
      <c r="I7" s="395" t="s">
        <v>196</v>
      </c>
      <c r="J7" s="368"/>
      <c r="K7" s="394">
        <f>SUM(K4:K6)</f>
        <v>0</v>
      </c>
    </row>
    <row r="8" spans="1:12" ht="16" thickBot="1" x14ac:dyDescent="0.4">
      <c r="B8" s="438"/>
      <c r="C8" s="438"/>
      <c r="D8" s="438"/>
      <c r="E8" s="438"/>
      <c r="F8" s="438"/>
      <c r="G8" s="438"/>
      <c r="I8" s="396" t="s">
        <v>383</v>
      </c>
      <c r="J8" s="397"/>
      <c r="K8" s="398">
        <f>'Covering Overheads + Profit'!D14</f>
        <v>0</v>
      </c>
    </row>
    <row r="9" spans="1:12" ht="16" thickBot="1" x14ac:dyDescent="0.4">
      <c r="B9" s="438"/>
      <c r="C9" s="438"/>
      <c r="D9" s="438"/>
      <c r="E9" s="438"/>
      <c r="F9" s="438"/>
      <c r="G9" s="438"/>
    </row>
    <row r="10" spans="1:12" ht="19" thickBot="1" x14ac:dyDescent="0.5">
      <c r="B10" s="438"/>
      <c r="C10" s="438"/>
      <c r="D10" s="438"/>
      <c r="E10" s="438"/>
      <c r="F10" s="438"/>
      <c r="G10" s="438"/>
      <c r="I10" s="1042" t="s">
        <v>316</v>
      </c>
      <c r="J10" s="1043"/>
      <c r="K10" s="1044"/>
    </row>
    <row r="11" spans="1:12" x14ac:dyDescent="0.35">
      <c r="B11" s="359" t="str">
        <f>"Crop 1: "&amp;Crop1!F9</f>
        <v>Crop 1: write name here</v>
      </c>
      <c r="C11" s="360"/>
      <c r="D11" s="360"/>
      <c r="E11" s="1075" t="s">
        <v>144</v>
      </c>
      <c r="F11" s="1075"/>
      <c r="G11" s="1076"/>
      <c r="I11" s="749" t="s">
        <v>316</v>
      </c>
      <c r="J11" s="750"/>
      <c r="K11" s="393">
        <f>'Describe Your Farm'!C39</f>
        <v>0</v>
      </c>
    </row>
    <row r="12" spans="1:12" ht="16" thickBot="1" x14ac:dyDescent="0.4">
      <c r="B12" s="372" t="s">
        <v>139</v>
      </c>
      <c r="C12" s="237"/>
      <c r="D12" s="456">
        <f>'All Crops Assessment'!C25</f>
        <v>0</v>
      </c>
      <c r="E12" s="1045">
        <v>1</v>
      </c>
      <c r="F12" s="1047">
        <v>2</v>
      </c>
      <c r="G12" s="1049">
        <v>3</v>
      </c>
      <c r="I12" s="396" t="s">
        <v>399</v>
      </c>
      <c r="J12" s="397"/>
      <c r="K12" s="398">
        <f>'Covering Overheads + Profit'!D18</f>
        <v>0</v>
      </c>
    </row>
    <row r="13" spans="1:12" ht="16" thickBot="1" x14ac:dyDescent="0.4">
      <c r="B13" s="372"/>
      <c r="C13" s="237"/>
      <c r="D13" s="373"/>
      <c r="E13" s="1046"/>
      <c r="F13" s="1048"/>
      <c r="G13" s="1050"/>
      <c r="I13" s="401"/>
      <c r="J13" s="401"/>
      <c r="K13" s="401"/>
      <c r="L13" s="340"/>
    </row>
    <row r="14" spans="1:12" ht="19" thickBot="1" x14ac:dyDescent="0.5">
      <c r="B14" s="385" t="str">
        <f>"Total Units Produced ("&amp;'Project Your Income'!D6&amp;")"</f>
        <v>Total Units Produced (lbs, cu, ea)</v>
      </c>
      <c r="C14" s="334"/>
      <c r="D14" s="334"/>
      <c r="E14" s="386">
        <f>'Project Your Income'!G35</f>
        <v>0</v>
      </c>
      <c r="F14" s="436">
        <v>0</v>
      </c>
      <c r="G14" s="437">
        <v>0</v>
      </c>
      <c r="I14" s="1028" t="s">
        <v>157</v>
      </c>
      <c r="J14" s="1029"/>
      <c r="K14" s="1029"/>
      <c r="L14" s="1030"/>
    </row>
    <row r="15" spans="1:12" ht="19" thickBot="1" x14ac:dyDescent="0.5">
      <c r="B15" s="385" t="s">
        <v>145</v>
      </c>
      <c r="C15" s="334"/>
      <c r="D15" s="334"/>
      <c r="E15" s="851">
        <f>IFERROR(E17/E14,0)</f>
        <v>0</v>
      </c>
      <c r="F15" s="457">
        <v>0</v>
      </c>
      <c r="G15" s="459">
        <v>0</v>
      </c>
      <c r="I15" s="446" t="s">
        <v>146</v>
      </c>
      <c r="J15" s="383">
        <v>1</v>
      </c>
      <c r="K15" s="764">
        <v>2</v>
      </c>
      <c r="L15" s="763">
        <v>3</v>
      </c>
    </row>
    <row r="16" spans="1:12" x14ac:dyDescent="0.35">
      <c r="B16" s="374" t="s">
        <v>148</v>
      </c>
      <c r="C16" s="368"/>
      <c r="D16" s="368"/>
      <c r="E16" s="365">
        <f>'All Crops Assessment'!C21</f>
        <v>0</v>
      </c>
      <c r="F16" s="367">
        <f>F14*D12</f>
        <v>0</v>
      </c>
      <c r="G16" s="335">
        <f>G14*D12</f>
        <v>0</v>
      </c>
      <c r="I16" s="1064" t="s">
        <v>317</v>
      </c>
      <c r="J16" s="1066" t="s">
        <v>158</v>
      </c>
      <c r="K16" s="1068" t="s">
        <v>344</v>
      </c>
      <c r="L16" s="1070" t="s">
        <v>344</v>
      </c>
    </row>
    <row r="17" spans="1:12" ht="15" customHeight="1" x14ac:dyDescent="0.35">
      <c r="B17" s="375" t="s">
        <v>17</v>
      </c>
      <c r="C17" s="376"/>
      <c r="D17" s="377"/>
      <c r="E17" s="343">
        <f>'All Crops Assessment'!C22</f>
        <v>0</v>
      </c>
      <c r="F17" s="336">
        <f>F14*F15</f>
        <v>0</v>
      </c>
      <c r="G17" s="337">
        <f>G14*G15</f>
        <v>0</v>
      </c>
      <c r="I17" s="1065"/>
      <c r="J17" s="1067"/>
      <c r="K17" s="1069"/>
      <c r="L17" s="1071"/>
    </row>
    <row r="18" spans="1:12" ht="19.5" customHeight="1" x14ac:dyDescent="0.35">
      <c r="B18" s="375" t="s">
        <v>150</v>
      </c>
      <c r="C18" s="376"/>
      <c r="D18" s="377"/>
      <c r="E18" s="343">
        <f>'All Crops Assessment'!C23</f>
        <v>0</v>
      </c>
      <c r="F18" s="336">
        <f>F17-F16</f>
        <v>0</v>
      </c>
      <c r="G18" s="337">
        <f>G17-G16</f>
        <v>0</v>
      </c>
      <c r="I18" s="381" t="s">
        <v>400</v>
      </c>
      <c r="J18" s="390">
        <f>K8*-1</f>
        <v>0</v>
      </c>
      <c r="K18" s="391">
        <f>K8*-1</f>
        <v>0</v>
      </c>
      <c r="L18" s="392">
        <f>K8*-1</f>
        <v>0</v>
      </c>
    </row>
    <row r="19" spans="1:12" x14ac:dyDescent="0.35">
      <c r="B19" s="850" t="s">
        <v>409</v>
      </c>
      <c r="C19" s="376"/>
      <c r="D19" s="377"/>
      <c r="E19" s="852">
        <f>'Describe Your Farm'!C20</f>
        <v>0</v>
      </c>
      <c r="F19" s="668">
        <f>IFERROR(F14/'Describe Your Farm'!C23,0)</f>
        <v>0</v>
      </c>
      <c r="G19" s="669">
        <f>IFERROR(G14/'Describe Your Farm'!C23,0)</f>
        <v>0</v>
      </c>
      <c r="I19" s="1061" t="s">
        <v>226</v>
      </c>
      <c r="J19" s="1062"/>
      <c r="K19" s="1062"/>
      <c r="L19" s="1063"/>
    </row>
    <row r="20" spans="1:12" ht="18.75" customHeight="1" x14ac:dyDescent="0.35">
      <c r="A20" s="333"/>
      <c r="B20" s="378" t="s">
        <v>31</v>
      </c>
      <c r="C20" s="379"/>
      <c r="D20" s="380"/>
      <c r="E20" s="366">
        <f>'All Crops Assessment'!C24</f>
        <v>0</v>
      </c>
      <c r="F20" s="338">
        <f>IFERROR(F18/F17,0)</f>
        <v>0</v>
      </c>
      <c r="G20" s="339">
        <f>IFERROR(G18/G17,0)</f>
        <v>0</v>
      </c>
      <c r="I20" s="382" t="str">
        <f>B11</f>
        <v>Crop 1: write name here</v>
      </c>
      <c r="J20" s="387">
        <f>E18</f>
        <v>0</v>
      </c>
      <c r="K20" s="388">
        <f>F18</f>
        <v>0</v>
      </c>
      <c r="L20" s="389">
        <f>G18</f>
        <v>0</v>
      </c>
    </row>
    <row r="21" spans="1:12" ht="18.75" customHeight="1" x14ac:dyDescent="0.35">
      <c r="B21" s="370"/>
      <c r="C21" s="371"/>
      <c r="D21" s="371"/>
      <c r="E21" s="369"/>
      <c r="F21" s="369"/>
      <c r="G21" s="369"/>
      <c r="I21" s="382" t="str">
        <f>B22</f>
        <v>Crop 2 : write name here</v>
      </c>
      <c r="J21" s="387">
        <f>E29</f>
        <v>0</v>
      </c>
      <c r="K21" s="388">
        <f>F29</f>
        <v>0</v>
      </c>
      <c r="L21" s="389">
        <f>G29</f>
        <v>0</v>
      </c>
    </row>
    <row r="22" spans="1:12" x14ac:dyDescent="0.35">
      <c r="B22" s="361" t="str">
        <f>"Crop 2 : "&amp;'Crop 2'!B1:C1</f>
        <v>Crop 2 : write name here</v>
      </c>
      <c r="C22" s="362"/>
      <c r="D22" s="362"/>
      <c r="E22" s="1077" t="s">
        <v>144</v>
      </c>
      <c r="F22" s="1077"/>
      <c r="G22" s="1078"/>
      <c r="I22" s="382" t="str">
        <f>B33</f>
        <v>Crop 3: write name here</v>
      </c>
      <c r="J22" s="387">
        <f>E40</f>
        <v>0</v>
      </c>
      <c r="K22" s="388">
        <f>F40</f>
        <v>0</v>
      </c>
      <c r="L22" s="389">
        <f>G40</f>
        <v>0</v>
      </c>
    </row>
    <row r="23" spans="1:12" ht="18" customHeight="1" x14ac:dyDescent="0.35">
      <c r="B23" s="372" t="s">
        <v>139</v>
      </c>
      <c r="C23" s="237"/>
      <c r="D23" s="456">
        <f>'All Crops Assessment'!F25</f>
        <v>0</v>
      </c>
      <c r="E23" s="1045" t="s">
        <v>168</v>
      </c>
      <c r="F23" s="1047">
        <v>2</v>
      </c>
      <c r="G23" s="1049">
        <v>3</v>
      </c>
      <c r="I23" s="382" t="str">
        <f>B44</f>
        <v>Crop 4: write name here</v>
      </c>
      <c r="J23" s="387">
        <f>E51</f>
        <v>0</v>
      </c>
      <c r="K23" s="388">
        <f>F51</f>
        <v>0</v>
      </c>
      <c r="L23" s="389">
        <f>G51</f>
        <v>0</v>
      </c>
    </row>
    <row r="24" spans="1:12" ht="18" customHeight="1" thickBot="1" x14ac:dyDescent="0.4">
      <c r="B24" s="372"/>
      <c r="C24" s="237"/>
      <c r="D24" s="373"/>
      <c r="E24" s="1046"/>
      <c r="F24" s="1048"/>
      <c r="G24" s="1050"/>
      <c r="I24" s="382" t="str">
        <f>B55</f>
        <v>Crop 5: write name here</v>
      </c>
      <c r="J24" s="387">
        <f>E62</f>
        <v>0</v>
      </c>
      <c r="K24" s="388">
        <f>F62</f>
        <v>0</v>
      </c>
      <c r="L24" s="389">
        <f>G62</f>
        <v>0</v>
      </c>
    </row>
    <row r="25" spans="1:12" ht="18" customHeight="1" thickBot="1" x14ac:dyDescent="0.4">
      <c r="B25" s="385" t="str">
        <f>"Total Units Produced ("&amp;'Crop 2'!D4&amp;")"</f>
        <v>Total Units Produced (lbs, cu)</v>
      </c>
      <c r="C25" s="334"/>
      <c r="D25" s="334"/>
      <c r="E25" s="714">
        <f>'Crop 2'!H32</f>
        <v>0</v>
      </c>
      <c r="F25" s="436">
        <v>0</v>
      </c>
      <c r="G25" s="437">
        <v>0</v>
      </c>
      <c r="I25" s="382" t="str">
        <f>B66</f>
        <v>Crop 6: write name here</v>
      </c>
      <c r="J25" s="387">
        <f>E73</f>
        <v>0</v>
      </c>
      <c r="K25" s="388">
        <f>F73</f>
        <v>0</v>
      </c>
      <c r="L25" s="389">
        <f>G73</f>
        <v>0</v>
      </c>
    </row>
    <row r="26" spans="1:12" ht="18" customHeight="1" thickBot="1" x14ac:dyDescent="0.4">
      <c r="B26" s="385" t="s">
        <v>145</v>
      </c>
      <c r="C26" s="334"/>
      <c r="D26" s="334"/>
      <c r="E26" s="458">
        <f>IFERROR(E28/E25,0)</f>
        <v>0</v>
      </c>
      <c r="F26" s="457">
        <v>0</v>
      </c>
      <c r="G26" s="459">
        <v>0</v>
      </c>
      <c r="I26" s="382" t="str">
        <f>B77</f>
        <v>Crop 7: write name here</v>
      </c>
      <c r="J26" s="387">
        <f>E84</f>
        <v>0</v>
      </c>
      <c r="K26" s="388">
        <f>F84</f>
        <v>0</v>
      </c>
      <c r="L26" s="389">
        <f>G84</f>
        <v>0</v>
      </c>
    </row>
    <row r="27" spans="1:12" ht="18" customHeight="1" x14ac:dyDescent="0.35">
      <c r="B27" s="374" t="s">
        <v>148</v>
      </c>
      <c r="C27" s="368"/>
      <c r="D27" s="368"/>
      <c r="E27" s="365">
        <f>'All Crops Assessment'!F21</f>
        <v>0</v>
      </c>
      <c r="F27" s="367">
        <f>F25*D23</f>
        <v>0</v>
      </c>
      <c r="G27" s="335">
        <f>G25*D23</f>
        <v>0</v>
      </c>
      <c r="I27" s="382" t="str">
        <f>B88</f>
        <v>Crop 8: write name here</v>
      </c>
      <c r="J27" s="387">
        <f>E95</f>
        <v>0</v>
      </c>
      <c r="K27" s="388">
        <f>F95</f>
        <v>0</v>
      </c>
      <c r="L27" s="389">
        <f>G95</f>
        <v>0</v>
      </c>
    </row>
    <row r="28" spans="1:12" ht="18" customHeight="1" x14ac:dyDescent="0.35">
      <c r="B28" s="375" t="s">
        <v>17</v>
      </c>
      <c r="C28" s="376"/>
      <c r="D28" s="377"/>
      <c r="E28" s="343">
        <f>'All Crops Assessment'!F22</f>
        <v>0</v>
      </c>
      <c r="F28" s="336">
        <f>F25*F26</f>
        <v>0</v>
      </c>
      <c r="G28" s="337">
        <f>G25*G26</f>
        <v>0</v>
      </c>
      <c r="I28" s="382" t="str">
        <f>B99</f>
        <v>Crop 9: write name here</v>
      </c>
      <c r="J28" s="387">
        <f>E106</f>
        <v>0</v>
      </c>
      <c r="K28" s="388">
        <f>F106</f>
        <v>0</v>
      </c>
      <c r="L28" s="389">
        <f>G106</f>
        <v>0</v>
      </c>
    </row>
    <row r="29" spans="1:12" ht="18" customHeight="1" thickBot="1" x14ac:dyDescent="0.4">
      <c r="B29" s="375" t="s">
        <v>150</v>
      </c>
      <c r="C29" s="376"/>
      <c r="D29" s="377"/>
      <c r="E29" s="343">
        <f>'All Crops Assessment'!F23</f>
        <v>0</v>
      </c>
      <c r="F29" s="336">
        <f>F28-F27</f>
        <v>0</v>
      </c>
      <c r="G29" s="337">
        <f>G28-G27</f>
        <v>0</v>
      </c>
      <c r="I29" s="447" t="str">
        <f>B110</f>
        <v>Crop 10: write name here</v>
      </c>
      <c r="J29" s="448">
        <f>E117</f>
        <v>0</v>
      </c>
      <c r="K29" s="449">
        <f>F117</f>
        <v>0</v>
      </c>
      <c r="L29" s="450">
        <f>G117</f>
        <v>0</v>
      </c>
    </row>
    <row r="30" spans="1:12" ht="18" customHeight="1" thickBot="1" x14ac:dyDescent="0.4">
      <c r="B30" s="850" t="s">
        <v>409</v>
      </c>
      <c r="C30" s="376"/>
      <c r="D30" s="377"/>
      <c r="E30" s="667">
        <f>'Crop 2'!C36</f>
        <v>0</v>
      </c>
      <c r="F30" s="668">
        <f>IFERROR(F25/'Crop 2'!C39,0)</f>
        <v>0</v>
      </c>
      <c r="G30" s="669">
        <f>IFERROR(G25/'Crop 2'!C39,0)</f>
        <v>0</v>
      </c>
      <c r="I30" s="754" t="s">
        <v>318</v>
      </c>
      <c r="J30" s="751">
        <f>J18+SUM(J20:J29)</f>
        <v>0</v>
      </c>
      <c r="K30" s="752">
        <f>K18+SUM(K20:K29)</f>
        <v>0</v>
      </c>
      <c r="L30" s="753">
        <f>L18+SUM(L20:L29)</f>
        <v>0</v>
      </c>
    </row>
    <row r="31" spans="1:12" ht="15.75" customHeight="1" thickBot="1" x14ac:dyDescent="0.5">
      <c r="B31" s="378" t="s">
        <v>31</v>
      </c>
      <c r="C31" s="379"/>
      <c r="D31" s="380"/>
      <c r="E31" s="366">
        <f>'All Crops Assessment'!F24</f>
        <v>0</v>
      </c>
      <c r="F31" s="338">
        <f>IFERROR(F29/F28,0)</f>
        <v>0</v>
      </c>
      <c r="G31" s="339">
        <f>IFERROR(G29/G28,0)</f>
        <v>0</v>
      </c>
      <c r="I31" s="30"/>
    </row>
    <row r="32" spans="1:12" ht="16.5" customHeight="1" x14ac:dyDescent="0.45">
      <c r="C32" s="384"/>
      <c r="D32" s="384"/>
      <c r="E32" s="369"/>
      <c r="F32" s="369"/>
      <c r="G32" s="369"/>
      <c r="I32" s="1055" t="s">
        <v>300</v>
      </c>
      <c r="J32" s="1056"/>
      <c r="K32" s="1056"/>
      <c r="L32" s="1057"/>
    </row>
    <row r="33" spans="2:12" ht="18.5" x14ac:dyDescent="0.45">
      <c r="B33" s="363" t="str">
        <f>"Crop 3: "&amp;'Crop 3'!B1</f>
        <v>Crop 3: write name here</v>
      </c>
      <c r="C33" s="364"/>
      <c r="D33" s="364"/>
      <c r="E33" s="1053" t="s">
        <v>144</v>
      </c>
      <c r="F33" s="1053"/>
      <c r="G33" s="1054"/>
      <c r="I33" s="717" t="s">
        <v>301</v>
      </c>
      <c r="J33" s="718">
        <v>1</v>
      </c>
      <c r="K33" s="755">
        <v>2</v>
      </c>
      <c r="L33" s="759">
        <v>3</v>
      </c>
    </row>
    <row r="34" spans="2:12" x14ac:dyDescent="0.35">
      <c r="B34" s="372" t="s">
        <v>139</v>
      </c>
      <c r="C34" s="237"/>
      <c r="D34" s="456">
        <f>'All Crops Assessment'!I25</f>
        <v>0</v>
      </c>
      <c r="E34" s="1045">
        <v>1</v>
      </c>
      <c r="F34" s="1047">
        <v>2</v>
      </c>
      <c r="G34" s="1049">
        <v>3</v>
      </c>
      <c r="I34" s="715" t="s">
        <v>321</v>
      </c>
      <c r="J34" s="716">
        <f>E19+E30+E41+E52+E63+E74+E85+E96+E108+E118</f>
        <v>0</v>
      </c>
      <c r="K34" s="756">
        <f>F19+F30+F41+F52+F63+F74+F85+F96+F107+F118</f>
        <v>0</v>
      </c>
      <c r="L34" s="760">
        <f>G19+G30+G41+G52+G63+G74+G85+G96+G107+G118</f>
        <v>0</v>
      </c>
    </row>
    <row r="35" spans="2:12" ht="16" thickBot="1" x14ac:dyDescent="0.4">
      <c r="B35" s="372"/>
      <c r="C35" s="237"/>
      <c r="D35" s="373"/>
      <c r="E35" s="1046"/>
      <c r="F35" s="1048"/>
      <c r="G35" s="1050"/>
      <c r="I35" s="720" t="s">
        <v>322</v>
      </c>
      <c r="J35" s="719">
        <f>IFERROR(J34/'Describe Your Farm'!C22,0)</f>
        <v>0</v>
      </c>
      <c r="K35" s="757">
        <f>IFERROR(K34/'Describe Your Farm'!C22,0)</f>
        <v>0</v>
      </c>
      <c r="L35" s="761">
        <f>IFERROR(L34/'Describe Your Farm'!C22,0)</f>
        <v>0</v>
      </c>
    </row>
    <row r="36" spans="2:12" ht="16" thickBot="1" x14ac:dyDescent="0.4">
      <c r="B36" s="385" t="str">
        <f>"Total Units Produced ("&amp;'Crop 3'!D4&amp;")"</f>
        <v>Total Units Produced (lbs, cu)</v>
      </c>
      <c r="C36" s="334"/>
      <c r="D36" s="334"/>
      <c r="E36" s="714">
        <f>'Crop 3'!H32</f>
        <v>0</v>
      </c>
      <c r="F36" s="436">
        <v>0</v>
      </c>
      <c r="G36" s="437">
        <v>0</v>
      </c>
      <c r="I36" s="771" t="s">
        <v>323</v>
      </c>
      <c r="J36" s="716">
        <f>'Describe Your Farm'!C27</f>
        <v>0</v>
      </c>
      <c r="K36" s="756">
        <f>'Describe Your Farm'!C27</f>
        <v>0</v>
      </c>
      <c r="L36" s="760">
        <f>'Describe Your Farm'!C27</f>
        <v>0</v>
      </c>
    </row>
    <row r="37" spans="2:12" ht="16" thickBot="1" x14ac:dyDescent="0.4">
      <c r="B37" s="385" t="s">
        <v>145</v>
      </c>
      <c r="C37" s="334"/>
      <c r="D37" s="334"/>
      <c r="E37" s="458">
        <f>IFERROR(E39/E36,0)</f>
        <v>0</v>
      </c>
      <c r="F37" s="457">
        <v>0</v>
      </c>
      <c r="G37" s="459">
        <v>0</v>
      </c>
      <c r="I37" s="721" t="s">
        <v>302</v>
      </c>
      <c r="J37" s="722">
        <f>'Describe Your Farm'!C27-'Scenarios Tool'!J35</f>
        <v>0</v>
      </c>
      <c r="K37" s="758">
        <f>'Describe Your Farm'!C27-'Scenarios Tool'!K35</f>
        <v>0</v>
      </c>
      <c r="L37" s="762">
        <f>'Describe Your Farm'!C27-'Scenarios Tool'!L35</f>
        <v>0</v>
      </c>
    </row>
    <row r="38" spans="2:12" x14ac:dyDescent="0.35">
      <c r="B38" s="374" t="s">
        <v>148</v>
      </c>
      <c r="C38" s="368"/>
      <c r="D38" s="368"/>
      <c r="E38" s="365">
        <f>'All Crops Assessment'!I21</f>
        <v>0</v>
      </c>
      <c r="F38" s="367">
        <f>F36*D34</f>
        <v>0</v>
      </c>
      <c r="G38" s="335">
        <f>G36*D34</f>
        <v>0</v>
      </c>
    </row>
    <row r="39" spans="2:12" x14ac:dyDescent="0.35">
      <c r="B39" s="375" t="s">
        <v>17</v>
      </c>
      <c r="C39" s="376"/>
      <c r="D39" s="377"/>
      <c r="E39" s="343">
        <f>'All Crops Assessment'!I22</f>
        <v>0</v>
      </c>
      <c r="F39" s="336">
        <f>F36*F37</f>
        <v>0</v>
      </c>
      <c r="G39" s="337">
        <f>G36*G37</f>
        <v>0</v>
      </c>
    </row>
    <row r="40" spans="2:12" x14ac:dyDescent="0.35">
      <c r="B40" s="375" t="s">
        <v>150</v>
      </c>
      <c r="C40" s="376"/>
      <c r="D40" s="377"/>
      <c r="E40" s="343">
        <f>'All Crops Assessment'!I23</f>
        <v>0</v>
      </c>
      <c r="F40" s="336">
        <f>F39-F38</f>
        <v>0</v>
      </c>
      <c r="G40" s="337">
        <f>G39-G38</f>
        <v>0</v>
      </c>
    </row>
    <row r="41" spans="2:12" x14ac:dyDescent="0.35">
      <c r="B41" s="850" t="s">
        <v>409</v>
      </c>
      <c r="C41" s="376"/>
      <c r="D41" s="377"/>
      <c r="E41" s="852">
        <f>'Crop 3'!C36</f>
        <v>0</v>
      </c>
      <c r="F41" s="668">
        <f>IFERROR(F36/'Crop 3'!C39,0)</f>
        <v>0</v>
      </c>
      <c r="G41" s="669">
        <f>IFERROR(G36/'Crop 3'!C39,0)</f>
        <v>0</v>
      </c>
    </row>
    <row r="42" spans="2:12" x14ac:dyDescent="0.35">
      <c r="B42" s="378" t="s">
        <v>31</v>
      </c>
      <c r="C42" s="379"/>
      <c r="D42" s="380"/>
      <c r="E42" s="366">
        <f>'All Crops Assessment'!I24</f>
        <v>0</v>
      </c>
      <c r="F42" s="338">
        <f>IFERROR(F40/F39,0)</f>
        <v>0</v>
      </c>
      <c r="G42" s="339">
        <f>IFERROR(G40/G39,0)</f>
        <v>0</v>
      </c>
    </row>
    <row r="44" spans="2:12" x14ac:dyDescent="0.35">
      <c r="B44" s="399" t="str">
        <f>"Crop 4: "&amp;'Crop 4'!B1</f>
        <v>Crop 4: write name here</v>
      </c>
      <c r="C44" s="400"/>
      <c r="D44" s="400"/>
      <c r="E44" s="1051" t="s">
        <v>144</v>
      </c>
      <c r="F44" s="1051"/>
      <c r="G44" s="1052"/>
    </row>
    <row r="45" spans="2:12" x14ac:dyDescent="0.35">
      <c r="B45" s="372" t="s">
        <v>139</v>
      </c>
      <c r="C45" s="237"/>
      <c r="D45" s="456">
        <f>'All Crops Assessment'!L25</f>
        <v>0</v>
      </c>
      <c r="E45" s="1045">
        <v>1</v>
      </c>
      <c r="F45" s="1047">
        <v>2</v>
      </c>
      <c r="G45" s="1049">
        <v>3</v>
      </c>
    </row>
    <row r="46" spans="2:12" ht="16" thickBot="1" x14ac:dyDescent="0.4">
      <c r="B46" s="372"/>
      <c r="C46" s="237"/>
      <c r="D46" s="373"/>
      <c r="E46" s="1046"/>
      <c r="F46" s="1048"/>
      <c r="G46" s="1050"/>
    </row>
    <row r="47" spans="2:12" ht="16" thickBot="1" x14ac:dyDescent="0.4">
      <c r="B47" s="385" t="str">
        <f>"Total Units Produced ("&amp;'Crop 4'!D4&amp;")"</f>
        <v>Total Units Produced (lbs, cu)</v>
      </c>
      <c r="C47" s="334"/>
      <c r="D47" s="334"/>
      <c r="E47" s="714">
        <f>'Crop 4'!H32</f>
        <v>0</v>
      </c>
      <c r="F47" s="436">
        <v>0</v>
      </c>
      <c r="G47" s="437">
        <v>0</v>
      </c>
    </row>
    <row r="48" spans="2:12" ht="16" thickBot="1" x14ac:dyDescent="0.4">
      <c r="B48" s="385" t="s">
        <v>145</v>
      </c>
      <c r="C48" s="334"/>
      <c r="D48" s="334"/>
      <c r="E48" s="458">
        <f>IFERROR(E50/E47,0)</f>
        <v>0</v>
      </c>
      <c r="F48" s="457">
        <v>0</v>
      </c>
      <c r="G48" s="459">
        <v>0</v>
      </c>
    </row>
    <row r="49" spans="2:7" x14ac:dyDescent="0.35">
      <c r="B49" s="374" t="s">
        <v>148</v>
      </c>
      <c r="C49" s="368"/>
      <c r="D49" s="368"/>
      <c r="E49" s="365">
        <f>'All Crops Assessment'!L21</f>
        <v>0</v>
      </c>
      <c r="F49" s="367">
        <f>F47*D45</f>
        <v>0</v>
      </c>
      <c r="G49" s="335">
        <f>G47*D45</f>
        <v>0</v>
      </c>
    </row>
    <row r="50" spans="2:7" x14ac:dyDescent="0.35">
      <c r="B50" s="375" t="s">
        <v>17</v>
      </c>
      <c r="C50" s="376"/>
      <c r="D50" s="377"/>
      <c r="E50" s="343">
        <f>'All Crops Assessment'!L22</f>
        <v>0</v>
      </c>
      <c r="F50" s="336">
        <f>F47*F48</f>
        <v>0</v>
      </c>
      <c r="G50" s="337">
        <f>G47*G48</f>
        <v>0</v>
      </c>
    </row>
    <row r="51" spans="2:7" x14ac:dyDescent="0.35">
      <c r="B51" s="375" t="s">
        <v>150</v>
      </c>
      <c r="C51" s="376"/>
      <c r="D51" s="377"/>
      <c r="E51" s="343">
        <f>'All Crops Assessment'!L23</f>
        <v>0</v>
      </c>
      <c r="F51" s="336">
        <f>F50-F49</f>
        <v>0</v>
      </c>
      <c r="G51" s="337">
        <f>G50-G49</f>
        <v>0</v>
      </c>
    </row>
    <row r="52" spans="2:7" x14ac:dyDescent="0.35">
      <c r="B52" s="850" t="s">
        <v>409</v>
      </c>
      <c r="C52" s="376"/>
      <c r="D52" s="377"/>
      <c r="E52" s="852">
        <f>'Crop 4'!C36</f>
        <v>0</v>
      </c>
      <c r="F52" s="668">
        <f>IFERROR(F47/'Crop 4'!C39,0)</f>
        <v>0</v>
      </c>
      <c r="G52" s="669">
        <f>IFERROR(G47/'Crop 4'!C39,0)</f>
        <v>0</v>
      </c>
    </row>
    <row r="53" spans="2:7" x14ac:dyDescent="0.35">
      <c r="B53" s="378" t="s">
        <v>31</v>
      </c>
      <c r="C53" s="379"/>
      <c r="D53" s="380"/>
      <c r="E53" s="366">
        <f>'All Crops Assessment'!L24</f>
        <v>0</v>
      </c>
      <c r="F53" s="338">
        <f>IFERROR(F51/F50,0)</f>
        <v>0</v>
      </c>
      <c r="G53" s="339">
        <f>IFERROR(G51/G50,0)</f>
        <v>0</v>
      </c>
    </row>
    <row r="55" spans="2:7" x14ac:dyDescent="0.35">
      <c r="B55" s="439" t="str">
        <f>"Crop 5: "&amp;'Crop 5'!B1</f>
        <v>Crop 5: write name here</v>
      </c>
      <c r="C55" s="440"/>
      <c r="D55" s="440"/>
      <c r="E55" s="1079" t="s">
        <v>144</v>
      </c>
      <c r="F55" s="1079"/>
      <c r="G55" s="1080"/>
    </row>
    <row r="56" spans="2:7" x14ac:dyDescent="0.35">
      <c r="B56" s="372" t="s">
        <v>139</v>
      </c>
      <c r="C56" s="237"/>
      <c r="D56" s="456">
        <f>'All Crops Assessment'!O25</f>
        <v>0</v>
      </c>
      <c r="E56" s="1045">
        <v>1</v>
      </c>
      <c r="F56" s="1047">
        <v>2</v>
      </c>
      <c r="G56" s="1049">
        <v>3</v>
      </c>
    </row>
    <row r="57" spans="2:7" ht="16" thickBot="1" x14ac:dyDescent="0.4">
      <c r="B57" s="372"/>
      <c r="C57" s="237"/>
      <c r="D57" s="373"/>
      <c r="E57" s="1046"/>
      <c r="F57" s="1048"/>
      <c r="G57" s="1050"/>
    </row>
    <row r="58" spans="2:7" ht="16" thickBot="1" x14ac:dyDescent="0.4">
      <c r="B58" s="385" t="str">
        <f>"Total Units Produced ("&amp;'Crop 5'!D4&amp;")"</f>
        <v>Total Units Produced (lbs, cu)</v>
      </c>
      <c r="C58" s="334"/>
      <c r="D58" s="334"/>
      <c r="E58" s="714">
        <f>'Crop 5'!H32</f>
        <v>0</v>
      </c>
      <c r="F58" s="436">
        <v>0</v>
      </c>
      <c r="G58" s="437">
        <v>0</v>
      </c>
    </row>
    <row r="59" spans="2:7" ht="16" thickBot="1" x14ac:dyDescent="0.4">
      <c r="B59" s="385" t="s">
        <v>145</v>
      </c>
      <c r="C59" s="334"/>
      <c r="D59" s="334"/>
      <c r="E59" s="458">
        <f>IFERROR(E61/E58,0)</f>
        <v>0</v>
      </c>
      <c r="F59" s="457">
        <v>0</v>
      </c>
      <c r="G59" s="459">
        <v>0</v>
      </c>
    </row>
    <row r="60" spans="2:7" x14ac:dyDescent="0.35">
      <c r="B60" s="374" t="s">
        <v>148</v>
      </c>
      <c r="C60" s="368"/>
      <c r="D60" s="368"/>
      <c r="E60" s="365">
        <f>'All Crops Assessment'!O21</f>
        <v>0</v>
      </c>
      <c r="F60" s="367">
        <f>F58*D56</f>
        <v>0</v>
      </c>
      <c r="G60" s="335">
        <f>G58*D56</f>
        <v>0</v>
      </c>
    </row>
    <row r="61" spans="2:7" x14ac:dyDescent="0.35">
      <c r="B61" s="375" t="s">
        <v>17</v>
      </c>
      <c r="C61" s="376"/>
      <c r="D61" s="377"/>
      <c r="E61" s="343">
        <f>'All Crops Assessment'!O22</f>
        <v>0</v>
      </c>
      <c r="F61" s="336">
        <f>F58*F59</f>
        <v>0</v>
      </c>
      <c r="G61" s="337">
        <f>G58*G59</f>
        <v>0</v>
      </c>
    </row>
    <row r="62" spans="2:7" x14ac:dyDescent="0.35">
      <c r="B62" s="375" t="s">
        <v>150</v>
      </c>
      <c r="C62" s="376"/>
      <c r="D62" s="377"/>
      <c r="E62" s="343">
        <f>'All Crops Assessment'!O23</f>
        <v>0</v>
      </c>
      <c r="F62" s="336">
        <f>F61-F60</f>
        <v>0</v>
      </c>
      <c r="G62" s="337">
        <f>G61-G60</f>
        <v>0</v>
      </c>
    </row>
    <row r="63" spans="2:7" x14ac:dyDescent="0.35">
      <c r="B63" s="850" t="s">
        <v>409</v>
      </c>
      <c r="C63" s="376"/>
      <c r="D63" s="377"/>
      <c r="E63" s="852">
        <f>'Crop 5'!C36</f>
        <v>0</v>
      </c>
      <c r="F63" s="668">
        <f>IFERROR(F58/'Crop 5'!C39,0)</f>
        <v>0</v>
      </c>
      <c r="G63" s="669">
        <f>IFERROR(G58/'Crop 5'!C39,0)</f>
        <v>0</v>
      </c>
    </row>
    <row r="64" spans="2:7" x14ac:dyDescent="0.35">
      <c r="B64" s="378" t="s">
        <v>31</v>
      </c>
      <c r="C64" s="379"/>
      <c r="D64" s="380"/>
      <c r="E64" s="366">
        <f>'All Crops Assessment'!O24</f>
        <v>0</v>
      </c>
      <c r="F64" s="338">
        <f>IFERROR(F62/F61,0)</f>
        <v>0</v>
      </c>
      <c r="G64" s="339">
        <f>IFERROR(G62/G61,0)</f>
        <v>0</v>
      </c>
    </row>
    <row r="66" spans="2:7" x14ac:dyDescent="0.35">
      <c r="B66" s="441" t="str">
        <f>"Crop 6: "&amp;'Crop 6'!B1</f>
        <v>Crop 6: write name here</v>
      </c>
      <c r="C66" s="442"/>
      <c r="D66" s="442"/>
      <c r="E66" s="1081" t="s">
        <v>144</v>
      </c>
      <c r="F66" s="1081"/>
      <c r="G66" s="1082"/>
    </row>
    <row r="67" spans="2:7" x14ac:dyDescent="0.35">
      <c r="B67" s="372" t="s">
        <v>139</v>
      </c>
      <c r="C67" s="237"/>
      <c r="D67" s="456">
        <f>'All Crops Assessment'!C41</f>
        <v>0</v>
      </c>
      <c r="E67" s="1045">
        <v>1</v>
      </c>
      <c r="F67" s="1047">
        <v>2</v>
      </c>
      <c r="G67" s="1049">
        <v>3</v>
      </c>
    </row>
    <row r="68" spans="2:7" ht="16" thickBot="1" x14ac:dyDescent="0.4">
      <c r="B68" s="372"/>
      <c r="C68" s="237"/>
      <c r="D68" s="373"/>
      <c r="E68" s="1046"/>
      <c r="F68" s="1048"/>
      <c r="G68" s="1050"/>
    </row>
    <row r="69" spans="2:7" ht="16" thickBot="1" x14ac:dyDescent="0.4">
      <c r="B69" s="385" t="str">
        <f>"Total Units Produced ("&amp;'Crop 6'!D4&amp;")"</f>
        <v>Total Units Produced (lbs, cu)</v>
      </c>
      <c r="C69" s="334"/>
      <c r="D69" s="334"/>
      <c r="E69" s="714">
        <f>'Crop 6'!H32</f>
        <v>0</v>
      </c>
      <c r="F69" s="436">
        <v>0</v>
      </c>
      <c r="G69" s="437">
        <v>0</v>
      </c>
    </row>
    <row r="70" spans="2:7" ht="16" thickBot="1" x14ac:dyDescent="0.4">
      <c r="B70" s="385" t="s">
        <v>145</v>
      </c>
      <c r="C70" s="334"/>
      <c r="D70" s="334"/>
      <c r="E70" s="458">
        <f>IFERROR(E72/E69,0)</f>
        <v>0</v>
      </c>
      <c r="F70" s="457">
        <v>0</v>
      </c>
      <c r="G70" s="459">
        <v>0</v>
      </c>
    </row>
    <row r="71" spans="2:7" x14ac:dyDescent="0.35">
      <c r="B71" s="374" t="s">
        <v>148</v>
      </c>
      <c r="C71" s="368"/>
      <c r="D71" s="368"/>
      <c r="E71" s="365">
        <f>'All Crops Assessment'!C37</f>
        <v>0</v>
      </c>
      <c r="F71" s="367">
        <f>F69*D67</f>
        <v>0</v>
      </c>
      <c r="G71" s="335">
        <f>G69*D67</f>
        <v>0</v>
      </c>
    </row>
    <row r="72" spans="2:7" x14ac:dyDescent="0.35">
      <c r="B72" s="375" t="s">
        <v>17</v>
      </c>
      <c r="C72" s="376"/>
      <c r="D72" s="377"/>
      <c r="E72" s="343">
        <f>'All Crops Assessment'!C38</f>
        <v>0</v>
      </c>
      <c r="F72" s="336">
        <f>F69*F70</f>
        <v>0</v>
      </c>
      <c r="G72" s="337">
        <f>G69*G70</f>
        <v>0</v>
      </c>
    </row>
    <row r="73" spans="2:7" x14ac:dyDescent="0.35">
      <c r="B73" s="375" t="s">
        <v>150</v>
      </c>
      <c r="C73" s="376"/>
      <c r="D73" s="377"/>
      <c r="E73" s="343">
        <f>'All Crops Assessment'!C39</f>
        <v>0</v>
      </c>
      <c r="F73" s="336">
        <f>F72-F71</f>
        <v>0</v>
      </c>
      <c r="G73" s="337">
        <f>G72-G71</f>
        <v>0</v>
      </c>
    </row>
    <row r="74" spans="2:7" x14ac:dyDescent="0.35">
      <c r="B74" s="850" t="s">
        <v>409</v>
      </c>
      <c r="C74" s="376"/>
      <c r="D74" s="377"/>
      <c r="E74" s="852">
        <f>'Crop 6'!C36</f>
        <v>0</v>
      </c>
      <c r="F74" s="668">
        <f>IFERROR(F69/'Crop 6'!C39,0)</f>
        <v>0</v>
      </c>
      <c r="G74" s="669">
        <f>IFERROR(G69/'Crop 6'!C39,0)</f>
        <v>0</v>
      </c>
    </row>
    <row r="75" spans="2:7" x14ac:dyDescent="0.35">
      <c r="B75" s="378" t="s">
        <v>31</v>
      </c>
      <c r="C75" s="379"/>
      <c r="D75" s="380"/>
      <c r="E75" s="366">
        <f>'All Crops Assessment'!C40</f>
        <v>0</v>
      </c>
      <c r="F75" s="338">
        <f>IFERROR(F73/F72,0)</f>
        <v>0</v>
      </c>
      <c r="G75" s="339">
        <f>IFERROR(G73/G72,0)</f>
        <v>0</v>
      </c>
    </row>
    <row r="77" spans="2:7" x14ac:dyDescent="0.35">
      <c r="B77" s="443" t="str">
        <f>"Crop 7: "&amp;'Crop 7'!B1</f>
        <v>Crop 7: write name here</v>
      </c>
      <c r="C77" s="444"/>
      <c r="D77" s="444"/>
      <c r="E77" s="1083" t="s">
        <v>144</v>
      </c>
      <c r="F77" s="1083"/>
      <c r="G77" s="1084"/>
    </row>
    <row r="78" spans="2:7" x14ac:dyDescent="0.35">
      <c r="B78" s="372" t="s">
        <v>139</v>
      </c>
      <c r="C78" s="237"/>
      <c r="D78" s="456">
        <f>'All Crops Assessment'!F41</f>
        <v>0</v>
      </c>
      <c r="E78" s="1045">
        <v>1</v>
      </c>
      <c r="F78" s="1047">
        <v>2</v>
      </c>
      <c r="G78" s="1049">
        <v>3</v>
      </c>
    </row>
    <row r="79" spans="2:7" ht="16" thickBot="1" x14ac:dyDescent="0.4">
      <c r="B79" s="372"/>
      <c r="C79" s="237"/>
      <c r="D79" s="373"/>
      <c r="E79" s="1046"/>
      <c r="F79" s="1048"/>
      <c r="G79" s="1050"/>
    </row>
    <row r="80" spans="2:7" ht="16" thickBot="1" x14ac:dyDescent="0.4">
      <c r="B80" s="385" t="str">
        <f>"Total Units Produced ("&amp;'Crop 7'!D4&amp;")"</f>
        <v>Total Units Produced (lbs, cu)</v>
      </c>
      <c r="C80" s="334"/>
      <c r="D80" s="334"/>
      <c r="E80" s="714">
        <f>'Crop 7'!H32</f>
        <v>0</v>
      </c>
      <c r="F80" s="436">
        <v>0</v>
      </c>
      <c r="G80" s="437">
        <v>0</v>
      </c>
    </row>
    <row r="81" spans="2:7" ht="16" thickBot="1" x14ac:dyDescent="0.4">
      <c r="B81" s="385" t="s">
        <v>145</v>
      </c>
      <c r="C81" s="334"/>
      <c r="D81" s="334"/>
      <c r="E81" s="458">
        <f>IFERROR(E83/E80,0)</f>
        <v>0</v>
      </c>
      <c r="F81" s="457">
        <v>0</v>
      </c>
      <c r="G81" s="459">
        <v>0</v>
      </c>
    </row>
    <row r="82" spans="2:7" x14ac:dyDescent="0.35">
      <c r="B82" s="374" t="s">
        <v>148</v>
      </c>
      <c r="C82" s="368"/>
      <c r="D82" s="368"/>
      <c r="E82" s="365">
        <f>'All Crops Assessment'!F37</f>
        <v>0</v>
      </c>
      <c r="F82" s="367">
        <f>F80*D78</f>
        <v>0</v>
      </c>
      <c r="G82" s="335">
        <f>G80*D78</f>
        <v>0</v>
      </c>
    </row>
    <row r="83" spans="2:7" x14ac:dyDescent="0.35">
      <c r="B83" s="375" t="s">
        <v>17</v>
      </c>
      <c r="C83" s="376"/>
      <c r="D83" s="377"/>
      <c r="E83" s="343">
        <f>'All Crops Assessment'!F38</f>
        <v>0</v>
      </c>
      <c r="F83" s="336">
        <f>F80*F81</f>
        <v>0</v>
      </c>
      <c r="G83" s="337">
        <f>G80*G81</f>
        <v>0</v>
      </c>
    </row>
    <row r="84" spans="2:7" x14ac:dyDescent="0.35">
      <c r="B84" s="375" t="s">
        <v>150</v>
      </c>
      <c r="C84" s="376"/>
      <c r="D84" s="377"/>
      <c r="E84" s="343">
        <f>'All Crops Assessment'!F39</f>
        <v>0</v>
      </c>
      <c r="F84" s="336">
        <f>F83-F82</f>
        <v>0</v>
      </c>
      <c r="G84" s="337">
        <f>G83-G82</f>
        <v>0</v>
      </c>
    </row>
    <row r="85" spans="2:7" x14ac:dyDescent="0.35">
      <c r="B85" s="850" t="s">
        <v>409</v>
      </c>
      <c r="C85" s="376"/>
      <c r="D85" s="377"/>
      <c r="E85" s="852">
        <f>'Crop 7'!C36</f>
        <v>0</v>
      </c>
      <c r="F85" s="668">
        <f>IFERROR(F80/'Crop 7'!C39,0)</f>
        <v>0</v>
      </c>
      <c r="G85" s="669">
        <f>IFERROR(G80/'Crop 7'!C39,0)</f>
        <v>0</v>
      </c>
    </row>
    <row r="86" spans="2:7" x14ac:dyDescent="0.35">
      <c r="B86" s="378" t="s">
        <v>31</v>
      </c>
      <c r="C86" s="379"/>
      <c r="D86" s="380"/>
      <c r="E86" s="366">
        <f>'All Crops Assessment'!F40</f>
        <v>0</v>
      </c>
      <c r="F86" s="338">
        <f>IFERROR(F84/F83,0)</f>
        <v>0</v>
      </c>
      <c r="G86" s="339">
        <f>IFERROR(G84/G83,0)</f>
        <v>0</v>
      </c>
    </row>
    <row r="88" spans="2:7" x14ac:dyDescent="0.35">
      <c r="B88" s="453" t="str">
        <f>"Crop 8: "&amp;'Crop 8'!B1</f>
        <v>Crop 8: write name here</v>
      </c>
      <c r="C88" s="445"/>
      <c r="D88" s="445"/>
      <c r="E88" s="1085" t="s">
        <v>144</v>
      </c>
      <c r="F88" s="1085"/>
      <c r="G88" s="1086"/>
    </row>
    <row r="89" spans="2:7" x14ac:dyDescent="0.35">
      <c r="B89" s="372" t="s">
        <v>139</v>
      </c>
      <c r="C89" s="237"/>
      <c r="D89" s="456">
        <f>'All Crops Assessment'!I41</f>
        <v>0</v>
      </c>
      <c r="E89" s="1045">
        <v>1</v>
      </c>
      <c r="F89" s="1047">
        <v>2</v>
      </c>
      <c r="G89" s="1049">
        <v>3</v>
      </c>
    </row>
    <row r="90" spans="2:7" ht="16" thickBot="1" x14ac:dyDescent="0.4">
      <c r="B90" s="372"/>
      <c r="C90" s="237"/>
      <c r="D90" s="373"/>
      <c r="E90" s="1046"/>
      <c r="F90" s="1048"/>
      <c r="G90" s="1050"/>
    </row>
    <row r="91" spans="2:7" ht="16" thickBot="1" x14ac:dyDescent="0.4">
      <c r="B91" s="385" t="str">
        <f>"Total Units Produced ("&amp;'Crop 8'!D4&amp;")"</f>
        <v>Total Units Produced (lbs, cu)</v>
      </c>
      <c r="C91" s="334"/>
      <c r="D91" s="334"/>
      <c r="E91" s="714">
        <f>'Crop 8'!H32</f>
        <v>0</v>
      </c>
      <c r="F91" s="436">
        <v>0</v>
      </c>
      <c r="G91" s="437">
        <v>0</v>
      </c>
    </row>
    <row r="92" spans="2:7" ht="16" thickBot="1" x14ac:dyDescent="0.4">
      <c r="B92" s="385" t="s">
        <v>145</v>
      </c>
      <c r="C92" s="334"/>
      <c r="D92" s="334"/>
      <c r="E92" s="458">
        <f>IFERROR(E94/E91,0)</f>
        <v>0</v>
      </c>
      <c r="F92" s="457">
        <v>0</v>
      </c>
      <c r="G92" s="459">
        <v>0</v>
      </c>
    </row>
    <row r="93" spans="2:7" x14ac:dyDescent="0.35">
      <c r="B93" s="374" t="s">
        <v>148</v>
      </c>
      <c r="C93" s="368"/>
      <c r="D93" s="368"/>
      <c r="E93" s="365">
        <f>'All Crops Assessment'!I37</f>
        <v>0</v>
      </c>
      <c r="F93" s="367">
        <f>F91*D89</f>
        <v>0</v>
      </c>
      <c r="G93" s="335">
        <f>G91*D89</f>
        <v>0</v>
      </c>
    </row>
    <row r="94" spans="2:7" x14ac:dyDescent="0.35">
      <c r="B94" s="375" t="s">
        <v>17</v>
      </c>
      <c r="C94" s="376"/>
      <c r="D94" s="377"/>
      <c r="E94" s="343">
        <f>'All Crops Assessment'!I38</f>
        <v>0</v>
      </c>
      <c r="F94" s="336">
        <f>F91*F92</f>
        <v>0</v>
      </c>
      <c r="G94" s="337">
        <f>G91*G92</f>
        <v>0</v>
      </c>
    </row>
    <row r="95" spans="2:7" x14ac:dyDescent="0.35">
      <c r="B95" s="375" t="s">
        <v>150</v>
      </c>
      <c r="C95" s="376"/>
      <c r="D95" s="377"/>
      <c r="E95" s="343">
        <f>'All Crops Assessment'!I39</f>
        <v>0</v>
      </c>
      <c r="F95" s="336">
        <f>F94-F93</f>
        <v>0</v>
      </c>
      <c r="G95" s="337">
        <f>G94-G93</f>
        <v>0</v>
      </c>
    </row>
    <row r="96" spans="2:7" x14ac:dyDescent="0.35">
      <c r="B96" s="850" t="s">
        <v>409</v>
      </c>
      <c r="C96" s="376"/>
      <c r="D96" s="377"/>
      <c r="E96" s="852">
        <f>'Crop 8'!C36</f>
        <v>0</v>
      </c>
      <c r="F96" s="668">
        <f>IFERROR(F91/'Crop 8'!C39,0)</f>
        <v>0</v>
      </c>
      <c r="G96" s="669">
        <f>IFERROR(G91/'Crop 8'!C39,0)</f>
        <v>0</v>
      </c>
    </row>
    <row r="97" spans="2:7" x14ac:dyDescent="0.35">
      <c r="B97" s="378" t="s">
        <v>31</v>
      </c>
      <c r="C97" s="379"/>
      <c r="D97" s="380"/>
      <c r="E97" s="366">
        <f>'All Crops Assessment'!I40</f>
        <v>0</v>
      </c>
      <c r="F97" s="338">
        <f>IFERROR(F95/F94,0)</f>
        <v>0</v>
      </c>
      <c r="G97" s="339">
        <f>IFERROR(G95/G94,0)</f>
        <v>0</v>
      </c>
    </row>
    <row r="99" spans="2:7" x14ac:dyDescent="0.35">
      <c r="B99" s="451" t="str">
        <f>"Crop 9: "&amp;'Crop 9'!B1</f>
        <v>Crop 9: write name here</v>
      </c>
      <c r="C99" s="452"/>
      <c r="D99" s="452"/>
      <c r="E99" s="1087" t="s">
        <v>144</v>
      </c>
      <c r="F99" s="1087"/>
      <c r="G99" s="1088"/>
    </row>
    <row r="100" spans="2:7" x14ac:dyDescent="0.35">
      <c r="B100" s="372" t="s">
        <v>139</v>
      </c>
      <c r="C100" s="237"/>
      <c r="D100" s="456">
        <f>'All Crops Assessment'!L41</f>
        <v>0</v>
      </c>
      <c r="E100" s="1045">
        <v>1</v>
      </c>
      <c r="F100" s="1047">
        <v>2</v>
      </c>
      <c r="G100" s="1049">
        <v>3</v>
      </c>
    </row>
    <row r="101" spans="2:7" ht="16" thickBot="1" x14ac:dyDescent="0.4">
      <c r="B101" s="372"/>
      <c r="C101" s="237"/>
      <c r="D101" s="373"/>
      <c r="E101" s="1046"/>
      <c r="F101" s="1048"/>
      <c r="G101" s="1050"/>
    </row>
    <row r="102" spans="2:7" ht="16" thickBot="1" x14ac:dyDescent="0.4">
      <c r="B102" s="385" t="str">
        <f>"Total Units Produced ("&amp;'Crop 9'!D4&amp;")"</f>
        <v>Total Units Produced (lbs, cu)</v>
      </c>
      <c r="C102" s="334"/>
      <c r="D102" s="334"/>
      <c r="E102" s="714">
        <f>'Crop 9'!H32</f>
        <v>0</v>
      </c>
      <c r="F102" s="436">
        <v>0</v>
      </c>
      <c r="G102" s="437">
        <v>0</v>
      </c>
    </row>
    <row r="103" spans="2:7" ht="16" thickBot="1" x14ac:dyDescent="0.4">
      <c r="B103" s="385" t="s">
        <v>145</v>
      </c>
      <c r="C103" s="334"/>
      <c r="D103" s="334"/>
      <c r="E103" s="458">
        <f>IFERROR(E105/E102,0)</f>
        <v>0</v>
      </c>
      <c r="F103" s="457">
        <v>0</v>
      </c>
      <c r="G103" s="459">
        <v>0</v>
      </c>
    </row>
    <row r="104" spans="2:7" x14ac:dyDescent="0.35">
      <c r="B104" s="374" t="s">
        <v>148</v>
      </c>
      <c r="C104" s="368"/>
      <c r="D104" s="368"/>
      <c r="E104" s="365">
        <f>'All Crops Assessment'!L37</f>
        <v>0</v>
      </c>
      <c r="F104" s="367">
        <f>F102*D100</f>
        <v>0</v>
      </c>
      <c r="G104" s="335">
        <f>G102*D100</f>
        <v>0</v>
      </c>
    </row>
    <row r="105" spans="2:7" x14ac:dyDescent="0.35">
      <c r="B105" s="375" t="s">
        <v>17</v>
      </c>
      <c r="C105" s="376"/>
      <c r="D105" s="377"/>
      <c r="E105" s="343">
        <f>'All Crops Assessment'!L38</f>
        <v>0</v>
      </c>
      <c r="F105" s="336">
        <f>F102*F103</f>
        <v>0</v>
      </c>
      <c r="G105" s="337">
        <f>G102*G103</f>
        <v>0</v>
      </c>
    </row>
    <row r="106" spans="2:7" x14ac:dyDescent="0.35">
      <c r="B106" s="375" t="s">
        <v>150</v>
      </c>
      <c r="C106" s="376"/>
      <c r="D106" s="377"/>
      <c r="E106" s="343">
        <f>'All Crops Assessment'!L39</f>
        <v>0</v>
      </c>
      <c r="F106" s="336">
        <f>F105-F104</f>
        <v>0</v>
      </c>
      <c r="G106" s="337">
        <f>G105-G104</f>
        <v>0</v>
      </c>
    </row>
    <row r="107" spans="2:7" x14ac:dyDescent="0.35">
      <c r="B107" s="850" t="s">
        <v>409</v>
      </c>
      <c r="C107" s="376"/>
      <c r="D107" s="377"/>
      <c r="E107" s="852">
        <f>'Crop 9'!C36</f>
        <v>0</v>
      </c>
      <c r="F107" s="668">
        <f>IFERROR(F102/'Crop 9'!C39,0)</f>
        <v>0</v>
      </c>
      <c r="G107" s="669">
        <f>IFERROR(G102/'Crop 9'!C39,0)</f>
        <v>0</v>
      </c>
    </row>
    <row r="108" spans="2:7" x14ac:dyDescent="0.35">
      <c r="B108" s="378" t="s">
        <v>31</v>
      </c>
      <c r="C108" s="379"/>
      <c r="D108" s="380"/>
      <c r="E108" s="366">
        <f>'All Crops Assessment'!L40</f>
        <v>0</v>
      </c>
      <c r="F108" s="338">
        <f>IFERROR(F106/F105,0)</f>
        <v>0</v>
      </c>
      <c r="G108" s="339">
        <f>IFERROR(G106/G105,0)</f>
        <v>0</v>
      </c>
    </row>
    <row r="110" spans="2:7" x14ac:dyDescent="0.35">
      <c r="B110" s="454" t="str">
        <f>"Crop 10: "&amp;'Crop 10'!B1</f>
        <v>Crop 10: write name here</v>
      </c>
      <c r="C110" s="455"/>
      <c r="D110" s="455"/>
      <c r="E110" s="1089" t="s">
        <v>144</v>
      </c>
      <c r="F110" s="1089"/>
      <c r="G110" s="1090"/>
    </row>
    <row r="111" spans="2:7" x14ac:dyDescent="0.35">
      <c r="B111" s="372" t="s">
        <v>139</v>
      </c>
      <c r="C111" s="237"/>
      <c r="D111" s="456">
        <f>'All Crops Assessment'!O41</f>
        <v>0</v>
      </c>
      <c r="E111" s="1045">
        <v>1</v>
      </c>
      <c r="F111" s="1047">
        <v>2</v>
      </c>
      <c r="G111" s="1049">
        <v>3</v>
      </c>
    </row>
    <row r="112" spans="2:7" ht="16" thickBot="1" x14ac:dyDescent="0.4">
      <c r="B112" s="372"/>
      <c r="C112" s="237"/>
      <c r="D112" s="373"/>
      <c r="E112" s="1046"/>
      <c r="F112" s="1048"/>
      <c r="G112" s="1050"/>
    </row>
    <row r="113" spans="2:7" ht="16" thickBot="1" x14ac:dyDescent="0.4">
      <c r="B113" s="385" t="str">
        <f>"Total Units Produced ("&amp;'Crop 10'!D4&amp;")"</f>
        <v>Total Units Produced (lbs, cu)</v>
      </c>
      <c r="C113" s="334"/>
      <c r="D113" s="334"/>
      <c r="E113" s="714">
        <f>'Crop 10'!H32</f>
        <v>0</v>
      </c>
      <c r="F113" s="436">
        <v>0</v>
      </c>
      <c r="G113" s="437">
        <v>0</v>
      </c>
    </row>
    <row r="114" spans="2:7" ht="16" thickBot="1" x14ac:dyDescent="0.4">
      <c r="B114" s="385" t="s">
        <v>145</v>
      </c>
      <c r="C114" s="334"/>
      <c r="D114" s="334"/>
      <c r="E114" s="458">
        <f>IFERROR(E116/E113,0)</f>
        <v>0</v>
      </c>
      <c r="F114" s="457">
        <v>0</v>
      </c>
      <c r="G114" s="459">
        <v>0</v>
      </c>
    </row>
    <row r="115" spans="2:7" x14ac:dyDescent="0.35">
      <c r="B115" s="374" t="s">
        <v>148</v>
      </c>
      <c r="C115" s="368"/>
      <c r="D115" s="368"/>
      <c r="E115" s="365">
        <f>'All Crops Assessment'!O37</f>
        <v>0</v>
      </c>
      <c r="F115" s="367">
        <f>F113*D111</f>
        <v>0</v>
      </c>
      <c r="G115" s="335">
        <f>G113*D111</f>
        <v>0</v>
      </c>
    </row>
    <row r="116" spans="2:7" x14ac:dyDescent="0.35">
      <c r="B116" s="375" t="s">
        <v>17</v>
      </c>
      <c r="C116" s="376"/>
      <c r="D116" s="377"/>
      <c r="E116" s="343">
        <f>'All Crops Assessment'!O38</f>
        <v>0</v>
      </c>
      <c r="F116" s="336">
        <f>F113*F114</f>
        <v>0</v>
      </c>
      <c r="G116" s="337">
        <f>G113*G114</f>
        <v>0</v>
      </c>
    </row>
    <row r="117" spans="2:7" x14ac:dyDescent="0.35">
      <c r="B117" s="375" t="s">
        <v>150</v>
      </c>
      <c r="C117" s="376"/>
      <c r="D117" s="377"/>
      <c r="E117" s="343">
        <f>'All Crops Assessment'!O39</f>
        <v>0</v>
      </c>
      <c r="F117" s="336">
        <f>F116-F115</f>
        <v>0</v>
      </c>
      <c r="G117" s="337">
        <f>G116-G115</f>
        <v>0</v>
      </c>
    </row>
    <row r="118" spans="2:7" x14ac:dyDescent="0.35">
      <c r="B118" s="850" t="s">
        <v>409</v>
      </c>
      <c r="C118" s="376"/>
      <c r="D118" s="377"/>
      <c r="E118" s="852">
        <f>'Crop 10'!C36</f>
        <v>0</v>
      </c>
      <c r="F118" s="668">
        <f>IFERROR(F113/'Crop 10'!C39,0)</f>
        <v>0</v>
      </c>
      <c r="G118" s="669">
        <f>IFERROR(G113/'Crop 10'!C39,0)</f>
        <v>0</v>
      </c>
    </row>
    <row r="119" spans="2:7" x14ac:dyDescent="0.35">
      <c r="B119" s="378" t="s">
        <v>31</v>
      </c>
      <c r="C119" s="379"/>
      <c r="D119" s="380"/>
      <c r="E119" s="366">
        <f>'All Crops Assessment'!O40</f>
        <v>0</v>
      </c>
      <c r="F119" s="338">
        <f>IFERROR(F117/F116,0)</f>
        <v>0</v>
      </c>
      <c r="G119" s="339">
        <f>IFERROR(G117/G116,0)</f>
        <v>0</v>
      </c>
    </row>
  </sheetData>
  <sheetProtection sheet="1" objects="1" scenarios="1" selectLockedCells="1"/>
  <mergeCells count="51">
    <mergeCell ref="E100:E101"/>
    <mergeCell ref="F100:F101"/>
    <mergeCell ref="G100:G101"/>
    <mergeCell ref="E110:G110"/>
    <mergeCell ref="E111:E112"/>
    <mergeCell ref="F111:F112"/>
    <mergeCell ref="G111:G112"/>
    <mergeCell ref="E88:G88"/>
    <mergeCell ref="E89:E90"/>
    <mergeCell ref="F89:F90"/>
    <mergeCell ref="G89:G90"/>
    <mergeCell ref="E99:G99"/>
    <mergeCell ref="E67:E68"/>
    <mergeCell ref="F67:F68"/>
    <mergeCell ref="G67:G68"/>
    <mergeCell ref="E77:G77"/>
    <mergeCell ref="E78:E79"/>
    <mergeCell ref="F78:F79"/>
    <mergeCell ref="G78:G79"/>
    <mergeCell ref="E55:G55"/>
    <mergeCell ref="E56:E57"/>
    <mergeCell ref="F56:F57"/>
    <mergeCell ref="G56:G57"/>
    <mergeCell ref="E66:G66"/>
    <mergeCell ref="I3:K3"/>
    <mergeCell ref="E23:E24"/>
    <mergeCell ref="F23:F24"/>
    <mergeCell ref="G23:G24"/>
    <mergeCell ref="I1:K1"/>
    <mergeCell ref="I19:L19"/>
    <mergeCell ref="I16:I17"/>
    <mergeCell ref="J16:J17"/>
    <mergeCell ref="K16:K17"/>
    <mergeCell ref="L16:L17"/>
    <mergeCell ref="B1:F1"/>
    <mergeCell ref="E11:G11"/>
    <mergeCell ref="E12:E13"/>
    <mergeCell ref="F12:F13"/>
    <mergeCell ref="G12:G13"/>
    <mergeCell ref="E22:G22"/>
    <mergeCell ref="I10:K10"/>
    <mergeCell ref="I14:L14"/>
    <mergeCell ref="E45:E46"/>
    <mergeCell ref="F45:F46"/>
    <mergeCell ref="G45:G46"/>
    <mergeCell ref="E44:G44"/>
    <mergeCell ref="E33:G33"/>
    <mergeCell ref="E34:E35"/>
    <mergeCell ref="F34:F35"/>
    <mergeCell ref="G34:G35"/>
    <mergeCell ref="I32:L32"/>
  </mergeCells>
  <pageMargins left="0.25" right="0.25" top="0.75" bottom="0.75" header="0.3" footer="0.3"/>
  <pageSetup scale="3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F0"/>
    <pageSetUpPr autoPageBreaks="0" fitToPage="1"/>
  </sheetPr>
  <dimension ref="B1:M77"/>
  <sheetViews>
    <sheetView showGridLines="0" zoomScale="90" zoomScaleNormal="90" workbookViewId="0">
      <pane ySplit="2" topLeftCell="A3" activePane="bottomLeft" state="frozen"/>
      <selection pane="bottomLeft" activeCell="C10" sqref="C10"/>
    </sheetView>
  </sheetViews>
  <sheetFormatPr defaultRowHeight="14.5" x14ac:dyDescent="0.35"/>
  <cols>
    <col min="1" max="1" width="2.1796875" customWidth="1"/>
    <col min="2" max="2" width="57.54296875" style="29" customWidth="1"/>
    <col min="3" max="3" width="28" style="1" customWidth="1"/>
    <col min="4" max="4" width="2.81640625" style="1" customWidth="1"/>
    <col min="5" max="5" width="21" style="1" customWidth="1"/>
    <col min="6" max="6" width="15" customWidth="1"/>
    <col min="7" max="7" width="17.453125" customWidth="1"/>
    <col min="8" max="8" width="16.81640625" customWidth="1"/>
    <col min="9" max="9" width="16" customWidth="1"/>
    <col min="10" max="10" width="16.1796875" customWidth="1"/>
    <col min="11" max="11" width="12.81640625" customWidth="1"/>
    <col min="12" max="12" width="17" customWidth="1"/>
    <col min="13" max="13" width="12.453125" customWidth="1"/>
  </cols>
  <sheetData>
    <row r="1" spans="2:11" ht="6.75" customHeight="1" thickBot="1" x14ac:dyDescent="0.4"/>
    <row r="2" spans="2:11" ht="29" thickBot="1" x14ac:dyDescent="0.7">
      <c r="B2" s="866" t="s">
        <v>134</v>
      </c>
      <c r="C2" s="867"/>
      <c r="D2" s="20"/>
      <c r="E2" s="869" t="s">
        <v>118</v>
      </c>
      <c r="F2" s="870"/>
      <c r="G2" s="870"/>
      <c r="H2" s="871"/>
      <c r="I2" s="465"/>
      <c r="J2" s="465"/>
      <c r="K2" s="1"/>
    </row>
    <row r="9" spans="2:11" ht="18.5" x14ac:dyDescent="0.45">
      <c r="B9" s="868" t="s">
        <v>138</v>
      </c>
      <c r="C9" s="868"/>
      <c r="F9" s="98"/>
    </row>
    <row r="10" spans="2:11" ht="18.5" x14ac:dyDescent="0.45">
      <c r="B10" s="146" t="s">
        <v>76</v>
      </c>
      <c r="C10" s="38">
        <v>0</v>
      </c>
    </row>
    <row r="11" spans="2:11" ht="18.5" x14ac:dyDescent="0.45">
      <c r="B11" s="146" t="s">
        <v>77</v>
      </c>
      <c r="C11" s="38">
        <v>0</v>
      </c>
    </row>
    <row r="12" spans="2:11" ht="18.5" x14ac:dyDescent="0.45">
      <c r="B12" s="35" t="s">
        <v>78</v>
      </c>
      <c r="C12" s="38">
        <v>0</v>
      </c>
    </row>
    <row r="13" spans="2:11" s="55" customFormat="1" ht="18.5" x14ac:dyDescent="0.45">
      <c r="B13" s="162" t="s">
        <v>159</v>
      </c>
      <c r="C13" s="550">
        <f>SUM(C10:C12)</f>
        <v>0</v>
      </c>
      <c r="D13" s="60"/>
      <c r="E13" s="60"/>
    </row>
    <row r="14" spans="2:11" ht="18.5" x14ac:dyDescent="0.45">
      <c r="B14" s="146" t="s">
        <v>207</v>
      </c>
      <c r="C14" s="38">
        <v>0</v>
      </c>
    </row>
    <row r="15" spans="2:11" ht="18.5" x14ac:dyDescent="0.45">
      <c r="B15" s="146" t="s">
        <v>204</v>
      </c>
      <c r="C15" s="38">
        <v>0</v>
      </c>
      <c r="J15" s="55"/>
    </row>
    <row r="16" spans="2:11" ht="21" x14ac:dyDescent="0.5">
      <c r="B16" s="146" t="s">
        <v>219</v>
      </c>
      <c r="C16" s="38">
        <v>0</v>
      </c>
      <c r="F16" s="54"/>
    </row>
    <row r="17" spans="2:13" ht="18.5" x14ac:dyDescent="0.45">
      <c r="B17" s="146" t="s">
        <v>205</v>
      </c>
      <c r="C17" s="38">
        <v>0</v>
      </c>
      <c r="E17" s="100"/>
      <c r="F17" s="100"/>
    </row>
    <row r="18" spans="2:13" ht="18.5" x14ac:dyDescent="0.45">
      <c r="B18" s="146" t="s">
        <v>206</v>
      </c>
      <c r="C18" s="38">
        <v>0</v>
      </c>
      <c r="E18" s="59"/>
      <c r="F18" s="59"/>
    </row>
    <row r="19" spans="2:13" ht="18.5" x14ac:dyDescent="0.45">
      <c r="B19" s="35" t="s">
        <v>333</v>
      </c>
      <c r="C19" s="38">
        <v>0</v>
      </c>
      <c r="E19" s="101"/>
      <c r="F19" s="102"/>
    </row>
    <row r="20" spans="2:13" s="55" customFormat="1" ht="18.5" x14ac:dyDescent="0.45">
      <c r="B20" s="162" t="s">
        <v>160</v>
      </c>
      <c r="C20" s="550">
        <f>SUM(C14:C19)</f>
        <v>0</v>
      </c>
      <c r="D20" s="60"/>
      <c r="E20" s="60"/>
    </row>
    <row r="21" spans="2:13" ht="18.75" customHeight="1" x14ac:dyDescent="0.5">
      <c r="B21" s="146" t="s">
        <v>97</v>
      </c>
      <c r="C21" s="38">
        <v>0</v>
      </c>
      <c r="E21" s="60"/>
      <c r="F21" s="103"/>
    </row>
    <row r="22" spans="2:13" ht="18.5" x14ac:dyDescent="0.45">
      <c r="B22" s="462" t="s">
        <v>200</v>
      </c>
      <c r="C22" s="38">
        <v>0</v>
      </c>
      <c r="E22" s="155"/>
      <c r="F22" s="57"/>
    </row>
    <row r="23" spans="2:13" ht="18.5" x14ac:dyDescent="0.45">
      <c r="B23" s="146" t="s">
        <v>203</v>
      </c>
      <c r="C23" s="38">
        <v>0</v>
      </c>
      <c r="E23" s="59"/>
      <c r="F23" s="60"/>
    </row>
    <row r="24" spans="2:13" ht="18.5" x14ac:dyDescent="0.45">
      <c r="B24" s="35" t="s">
        <v>334</v>
      </c>
      <c r="C24" s="38">
        <v>0</v>
      </c>
      <c r="L24" s="102"/>
      <c r="M24" s="60"/>
    </row>
    <row r="25" spans="2:13" s="55" customFormat="1" ht="18.5" x14ac:dyDescent="0.45">
      <c r="B25" s="162" t="s">
        <v>161</v>
      </c>
      <c r="C25" s="550">
        <f>SUM(C21:C24)</f>
        <v>0</v>
      </c>
      <c r="D25" s="60"/>
      <c r="E25" s="101"/>
      <c r="F25" s="102"/>
    </row>
    <row r="26" spans="2:13" ht="18.5" x14ac:dyDescent="0.45">
      <c r="B26" s="146" t="s">
        <v>201</v>
      </c>
      <c r="C26" s="38">
        <v>0</v>
      </c>
      <c r="L26" s="102"/>
      <c r="M26" s="60"/>
    </row>
    <row r="27" spans="2:13" ht="18.5" x14ac:dyDescent="0.45">
      <c r="B27" s="146" t="s">
        <v>202</v>
      </c>
      <c r="C27" s="38">
        <v>0</v>
      </c>
      <c r="L27" s="102"/>
      <c r="M27" s="60"/>
    </row>
    <row r="28" spans="2:13" ht="18.5" x14ac:dyDescent="0.45">
      <c r="B28" s="35" t="s">
        <v>335</v>
      </c>
      <c r="C28" s="38">
        <v>0</v>
      </c>
    </row>
    <row r="29" spans="2:13" s="55" customFormat="1" ht="18.5" x14ac:dyDescent="0.45">
      <c r="B29" s="162" t="s">
        <v>162</v>
      </c>
      <c r="C29" s="550">
        <f>SUM(C26:C28)</f>
        <v>0</v>
      </c>
      <c r="D29" s="60"/>
      <c r="E29" s="60"/>
      <c r="L29" s="102"/>
      <c r="M29" s="60"/>
    </row>
    <row r="30" spans="2:13" ht="18.5" x14ac:dyDescent="0.45">
      <c r="B30" s="461" t="s">
        <v>73</v>
      </c>
      <c r="C30" s="38">
        <v>0</v>
      </c>
    </row>
    <row r="31" spans="2:13" ht="18.5" x14ac:dyDescent="0.45">
      <c r="B31" s="461" t="s">
        <v>74</v>
      </c>
      <c r="C31" s="38">
        <v>0</v>
      </c>
    </row>
    <row r="32" spans="2:13" ht="18.5" x14ac:dyDescent="0.45">
      <c r="B32" s="461" t="s">
        <v>91</v>
      </c>
      <c r="C32" s="38">
        <v>0</v>
      </c>
    </row>
    <row r="33" spans="2:5" ht="18.5" x14ac:dyDescent="0.45">
      <c r="B33" s="461" t="s">
        <v>92</v>
      </c>
      <c r="C33" s="38">
        <v>0</v>
      </c>
    </row>
    <row r="34" spans="2:5" ht="18.5" x14ac:dyDescent="0.45">
      <c r="B34" s="461" t="s">
        <v>93</v>
      </c>
      <c r="C34" s="38">
        <v>0</v>
      </c>
    </row>
    <row r="35" spans="2:5" ht="18.5" x14ac:dyDescent="0.45">
      <c r="B35" s="146" t="s">
        <v>90</v>
      </c>
      <c r="C35" s="38">
        <v>0</v>
      </c>
    </row>
    <row r="36" spans="2:5" ht="18.5" x14ac:dyDescent="0.45">
      <c r="B36" s="146" t="s">
        <v>1</v>
      </c>
      <c r="C36" s="38">
        <v>0</v>
      </c>
    </row>
    <row r="37" spans="2:5" ht="18.5" x14ac:dyDescent="0.45">
      <c r="B37" s="35" t="s">
        <v>336</v>
      </c>
      <c r="C37" s="38">
        <v>0</v>
      </c>
    </row>
    <row r="38" spans="2:5" s="55" customFormat="1" ht="18.5" x14ac:dyDescent="0.45">
      <c r="B38" s="162" t="s">
        <v>163</v>
      </c>
      <c r="C38" s="550">
        <f>SUM(C30:C37)</f>
        <v>0</v>
      </c>
      <c r="D38" s="60"/>
      <c r="E38" s="60"/>
    </row>
    <row r="39" spans="2:5" ht="18.5" x14ac:dyDescent="0.45">
      <c r="B39" s="146" t="s">
        <v>80</v>
      </c>
      <c r="C39" s="38">
        <v>0</v>
      </c>
    </row>
    <row r="40" spans="2:5" ht="18.5" x14ac:dyDescent="0.45">
      <c r="B40" s="146" t="s">
        <v>14</v>
      </c>
      <c r="C40" s="38">
        <v>0</v>
      </c>
    </row>
    <row r="41" spans="2:5" ht="18.5" x14ac:dyDescent="0.45">
      <c r="B41" s="35" t="s">
        <v>337</v>
      </c>
      <c r="C41" s="38">
        <v>0</v>
      </c>
    </row>
    <row r="42" spans="2:5" s="55" customFormat="1" ht="18.5" x14ac:dyDescent="0.45">
      <c r="B42" s="162" t="s">
        <v>79</v>
      </c>
      <c r="C42" s="550">
        <f>SUM(C39:C41)</f>
        <v>0</v>
      </c>
      <c r="D42" s="60"/>
      <c r="E42" s="60"/>
    </row>
    <row r="43" spans="2:5" ht="18.5" x14ac:dyDescent="0.45">
      <c r="B43" s="146" t="s">
        <v>81</v>
      </c>
      <c r="C43" s="38">
        <v>0</v>
      </c>
    </row>
    <row r="44" spans="2:5" ht="18.5" x14ac:dyDescent="0.45">
      <c r="B44" s="146" t="s">
        <v>0</v>
      </c>
      <c r="C44" s="38">
        <v>0</v>
      </c>
    </row>
    <row r="45" spans="2:5" ht="18.5" x14ac:dyDescent="0.45">
      <c r="B45" s="146" t="s">
        <v>82</v>
      </c>
      <c r="C45" s="38">
        <v>0</v>
      </c>
    </row>
    <row r="46" spans="2:5" ht="18.5" x14ac:dyDescent="0.45">
      <c r="B46" s="146" t="s">
        <v>166</v>
      </c>
      <c r="C46" s="38">
        <v>0</v>
      </c>
      <c r="D46" s="1" t="s">
        <v>216</v>
      </c>
    </row>
    <row r="47" spans="2:5" ht="18.5" x14ac:dyDescent="0.45">
      <c r="B47" s="146" t="s">
        <v>167</v>
      </c>
      <c r="C47" s="38">
        <v>0</v>
      </c>
      <c r="D47" s="1" t="s">
        <v>216</v>
      </c>
    </row>
    <row r="48" spans="2:5" ht="18.5" x14ac:dyDescent="0.45">
      <c r="B48" s="146" t="s">
        <v>210</v>
      </c>
      <c r="C48" s="38">
        <v>0</v>
      </c>
    </row>
    <row r="49" spans="2:5" ht="18.5" x14ac:dyDescent="0.45">
      <c r="B49" s="146" t="s">
        <v>20</v>
      </c>
      <c r="C49" s="38">
        <v>0</v>
      </c>
    </row>
    <row r="50" spans="2:5" ht="18.5" x14ac:dyDescent="0.45">
      <c r="B50" s="462" t="s">
        <v>83</v>
      </c>
      <c r="C50" s="38">
        <v>0</v>
      </c>
    </row>
    <row r="51" spans="2:5" ht="18.5" x14ac:dyDescent="0.45">
      <c r="B51" s="35" t="s">
        <v>338</v>
      </c>
      <c r="C51" s="38">
        <v>0</v>
      </c>
    </row>
    <row r="52" spans="2:5" s="55" customFormat="1" ht="18.5" x14ac:dyDescent="0.45">
      <c r="B52" s="162" t="s">
        <v>220</v>
      </c>
      <c r="C52" s="550">
        <f>SUM(C43:C51)</f>
        <v>0</v>
      </c>
      <c r="D52" s="60"/>
      <c r="E52" s="60"/>
    </row>
    <row r="53" spans="2:5" ht="18.5" x14ac:dyDescent="0.45">
      <c r="B53" s="462" t="s">
        <v>85</v>
      </c>
      <c r="C53" s="38">
        <v>0</v>
      </c>
    </row>
    <row r="54" spans="2:5" ht="18.5" x14ac:dyDescent="0.45">
      <c r="B54" s="462" t="s">
        <v>86</v>
      </c>
      <c r="C54" s="38">
        <v>0</v>
      </c>
    </row>
    <row r="55" spans="2:5" ht="18.5" x14ac:dyDescent="0.45">
      <c r="B55" s="146" t="s">
        <v>87</v>
      </c>
      <c r="C55" s="38">
        <v>0</v>
      </c>
    </row>
    <row r="56" spans="2:5" ht="18.5" x14ac:dyDescent="0.45">
      <c r="B56" s="146" t="s">
        <v>88</v>
      </c>
      <c r="C56" s="38">
        <v>0</v>
      </c>
    </row>
    <row r="57" spans="2:5" ht="18.75" customHeight="1" x14ac:dyDescent="0.45">
      <c r="B57" s="35" t="s">
        <v>89</v>
      </c>
      <c r="C57" s="38">
        <v>0</v>
      </c>
    </row>
    <row r="58" spans="2:5" s="55" customFormat="1" ht="18.5" x14ac:dyDescent="0.45">
      <c r="B58" s="162" t="s">
        <v>84</v>
      </c>
      <c r="C58" s="550">
        <f>SUM(C53:C57)</f>
        <v>0</v>
      </c>
      <c r="D58" s="60"/>
      <c r="E58" s="60"/>
    </row>
    <row r="59" spans="2:5" ht="18.5" x14ac:dyDescent="0.45">
      <c r="B59" s="464" t="s">
        <v>116</v>
      </c>
      <c r="C59" s="33">
        <v>0</v>
      </c>
    </row>
    <row r="60" spans="2:5" ht="18.5" x14ac:dyDescent="0.45">
      <c r="B60" s="464" t="s">
        <v>116</v>
      </c>
      <c r="C60" s="33">
        <v>0</v>
      </c>
    </row>
    <row r="61" spans="2:5" s="55" customFormat="1" ht="18.5" x14ac:dyDescent="0.45">
      <c r="B61" s="162" t="s">
        <v>116</v>
      </c>
      <c r="C61" s="807">
        <f>SUM(C59:C60)</f>
        <v>0</v>
      </c>
      <c r="D61" s="60"/>
      <c r="E61" s="60"/>
    </row>
    <row r="62" spans="2:5" ht="29.25" customHeight="1" x14ac:dyDescent="0.45">
      <c r="B62" s="460" t="s">
        <v>30</v>
      </c>
      <c r="C62" s="135">
        <f>C9+C13+C20+C25+C29+C38+C42+C52+C58+C61</f>
        <v>0</v>
      </c>
    </row>
    <row r="64" spans="2:5" x14ac:dyDescent="0.35">
      <c r="D64" s="264"/>
      <c r="E64" s="264"/>
    </row>
    <row r="65" spans="3:5" ht="21" x14ac:dyDescent="0.5">
      <c r="D65" s="17"/>
      <c r="E65" s="264"/>
    </row>
    <row r="66" spans="3:5" x14ac:dyDescent="0.35">
      <c r="C66" s="264"/>
      <c r="D66" s="264"/>
      <c r="E66" s="264"/>
    </row>
    <row r="67" spans="3:5" x14ac:dyDescent="0.35">
      <c r="C67" s="264"/>
      <c r="D67" s="264"/>
      <c r="E67" s="264"/>
    </row>
    <row r="68" spans="3:5" x14ac:dyDescent="0.35">
      <c r="C68" s="264"/>
      <c r="D68" s="264"/>
      <c r="E68" s="264"/>
    </row>
    <row r="69" spans="3:5" x14ac:dyDescent="0.35">
      <c r="C69" s="264"/>
      <c r="D69" s="264"/>
      <c r="E69" s="264"/>
    </row>
    <row r="70" spans="3:5" x14ac:dyDescent="0.35">
      <c r="C70" s="264"/>
      <c r="D70" s="264"/>
      <c r="E70" s="264"/>
    </row>
    <row r="71" spans="3:5" x14ac:dyDescent="0.35">
      <c r="C71" s="264"/>
      <c r="D71" s="264"/>
      <c r="E71" s="264"/>
    </row>
    <row r="72" spans="3:5" x14ac:dyDescent="0.35">
      <c r="C72" s="264"/>
      <c r="D72" s="264"/>
      <c r="E72" s="264"/>
    </row>
    <row r="73" spans="3:5" x14ac:dyDescent="0.35">
      <c r="C73" s="264"/>
    </row>
    <row r="74" spans="3:5" x14ac:dyDescent="0.35">
      <c r="C74" s="264"/>
    </row>
    <row r="75" spans="3:5" x14ac:dyDescent="0.35">
      <c r="C75" s="264"/>
    </row>
    <row r="76" spans="3:5" x14ac:dyDescent="0.35">
      <c r="C76" s="264"/>
    </row>
    <row r="77" spans="3:5" x14ac:dyDescent="0.35">
      <c r="C77" s="264"/>
    </row>
  </sheetData>
  <sheetProtection sheet="1" objects="1" scenarios="1" selectLockedCells="1"/>
  <mergeCells count="3">
    <mergeCell ref="B2:C2"/>
    <mergeCell ref="B9:C9"/>
    <mergeCell ref="E2:H2"/>
  </mergeCells>
  <hyperlinks>
    <hyperlink ref="B65:D65" location="'Non-Cash Overheads'!A1" display="Click Here to go to OVERHEADS PART II"/>
  </hyperlinks>
  <pageMargins left="0.7" right="0.7" top="0.75" bottom="0.75" header="0.3" footer="0.3"/>
  <pageSetup scale="3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F0"/>
    <pageSetUpPr fitToPage="1"/>
  </sheetPr>
  <dimension ref="B1:H66"/>
  <sheetViews>
    <sheetView showGridLines="0" zoomScale="90" zoomScaleNormal="90" workbookViewId="0">
      <pane ySplit="2" topLeftCell="A3" activePane="bottomLeft" state="frozen"/>
      <selection pane="bottomLeft" activeCell="C11" sqref="C11"/>
    </sheetView>
  </sheetViews>
  <sheetFormatPr defaultColWidth="8.81640625" defaultRowHeight="14.5" x14ac:dyDescent="0.35"/>
  <cols>
    <col min="1" max="1" width="2.453125" style="62" customWidth="1"/>
    <col min="2" max="2" width="46.453125" style="508" customWidth="1"/>
    <col min="3" max="3" width="19" style="62" customWidth="1"/>
    <col min="4" max="4" width="8.81640625" style="62"/>
    <col min="5" max="5" width="20.1796875" style="62" customWidth="1"/>
    <col min="6" max="6" width="24.7265625" style="62" bestFit="1" customWidth="1"/>
    <col min="7" max="7" width="24.26953125" style="62" customWidth="1"/>
    <col min="8" max="8" width="7" style="62" customWidth="1"/>
    <col min="9" max="9" width="2.7265625" style="62" customWidth="1"/>
    <col min="10" max="14" width="8.81640625" style="62"/>
    <col min="15" max="15" width="20.26953125" style="62" customWidth="1"/>
    <col min="16" max="16384" width="8.81640625" style="62"/>
  </cols>
  <sheetData>
    <row r="1" spans="2:8" ht="12.75" customHeight="1" thickBot="1" x14ac:dyDescent="0.6">
      <c r="B1" s="495"/>
      <c r="C1" s="11"/>
    </row>
    <row r="2" spans="2:8" ht="26.5" thickBot="1" x14ac:dyDescent="0.65">
      <c r="B2" s="872" t="s">
        <v>343</v>
      </c>
      <c r="C2" s="873"/>
      <c r="D2" s="874"/>
      <c r="F2" s="467" t="s">
        <v>118</v>
      </c>
      <c r="G2" s="469"/>
      <c r="H2" s="661"/>
    </row>
    <row r="9" spans="2:8" ht="26.25" customHeight="1" thickBot="1" x14ac:dyDescent="0.4"/>
    <row r="10" spans="2:8" ht="19" thickBot="1" x14ac:dyDescent="0.5">
      <c r="B10" s="496" t="s">
        <v>262</v>
      </c>
      <c r="C10" s="463" t="s">
        <v>176</v>
      </c>
      <c r="D10" s="880" t="s">
        <v>15</v>
      </c>
      <c r="E10" s="880"/>
      <c r="F10" s="97" t="s">
        <v>40</v>
      </c>
    </row>
    <row r="11" spans="2:8" ht="18.5" x14ac:dyDescent="0.45">
      <c r="B11" s="497" t="s">
        <v>41</v>
      </c>
      <c r="C11" s="39">
        <v>0</v>
      </c>
      <c r="D11" s="875">
        <v>0</v>
      </c>
      <c r="E11" s="875"/>
      <c r="F11" s="51">
        <f t="shared" ref="F11:F17" si="0">IFERROR(C11/D11,0)</f>
        <v>0</v>
      </c>
    </row>
    <row r="12" spans="2:8" ht="18.5" x14ac:dyDescent="0.45">
      <c r="B12" s="498" t="s">
        <v>42</v>
      </c>
      <c r="C12" s="33">
        <v>0</v>
      </c>
      <c r="D12" s="875">
        <v>0</v>
      </c>
      <c r="E12" s="875"/>
      <c r="F12" s="51">
        <f t="shared" si="0"/>
        <v>0</v>
      </c>
    </row>
    <row r="13" spans="2:8" ht="18.5" x14ac:dyDescent="0.45">
      <c r="B13" s="498" t="s">
        <v>43</v>
      </c>
      <c r="C13" s="33">
        <v>0</v>
      </c>
      <c r="D13" s="875">
        <v>0</v>
      </c>
      <c r="E13" s="875"/>
      <c r="F13" s="51">
        <f t="shared" si="0"/>
        <v>0</v>
      </c>
    </row>
    <row r="14" spans="2:8" ht="18.5" x14ac:dyDescent="0.45">
      <c r="B14" s="498" t="s">
        <v>44</v>
      </c>
      <c r="C14" s="33">
        <v>0</v>
      </c>
      <c r="D14" s="875">
        <v>0</v>
      </c>
      <c r="E14" s="875"/>
      <c r="F14" s="51">
        <f t="shared" si="0"/>
        <v>0</v>
      </c>
    </row>
    <row r="15" spans="2:8" ht="18.5" x14ac:dyDescent="0.45">
      <c r="B15" s="498" t="s">
        <v>45</v>
      </c>
      <c r="C15" s="33">
        <v>0</v>
      </c>
      <c r="D15" s="875">
        <v>0</v>
      </c>
      <c r="E15" s="875"/>
      <c r="F15" s="51">
        <f t="shared" si="0"/>
        <v>0</v>
      </c>
    </row>
    <row r="16" spans="2:8" ht="18.5" x14ac:dyDescent="0.45">
      <c r="B16" s="498" t="s">
        <v>46</v>
      </c>
      <c r="C16" s="33">
        <v>0</v>
      </c>
      <c r="D16" s="875">
        <v>0</v>
      </c>
      <c r="E16" s="875"/>
      <c r="F16" s="51">
        <f t="shared" si="0"/>
        <v>0</v>
      </c>
      <c r="H16" s="127"/>
    </row>
    <row r="17" spans="2:6" ht="19" thickBot="1" x14ac:dyDescent="0.5">
      <c r="B17" s="499" t="s">
        <v>339</v>
      </c>
      <c r="C17" s="40">
        <v>0</v>
      </c>
      <c r="D17" s="875">
        <v>0</v>
      </c>
      <c r="E17" s="875"/>
      <c r="F17" s="51">
        <f t="shared" si="0"/>
        <v>0</v>
      </c>
    </row>
    <row r="18" spans="2:6" ht="19" thickBot="1" x14ac:dyDescent="0.5">
      <c r="B18" s="509" t="s">
        <v>185</v>
      </c>
      <c r="C18" s="510">
        <f>SUM(C11:C17)</f>
        <v>0</v>
      </c>
      <c r="D18" s="881"/>
      <c r="E18" s="881"/>
      <c r="F18" s="511">
        <f>IFERROR(SUM(F11:F17),0)</f>
        <v>0</v>
      </c>
    </row>
    <row r="19" spans="2:6" ht="18.5" x14ac:dyDescent="0.45">
      <c r="B19" s="497" t="s">
        <v>47</v>
      </c>
      <c r="C19" s="39">
        <v>0</v>
      </c>
      <c r="D19" s="875">
        <v>0</v>
      </c>
      <c r="E19" s="875"/>
      <c r="F19" s="51">
        <f t="shared" ref="F19:F23" si="1">IFERROR(C19/D19,0)</f>
        <v>0</v>
      </c>
    </row>
    <row r="20" spans="2:6" ht="18.5" x14ac:dyDescent="0.45">
      <c r="B20" s="498" t="s">
        <v>48</v>
      </c>
      <c r="C20" s="33">
        <v>0</v>
      </c>
      <c r="D20" s="875">
        <v>0</v>
      </c>
      <c r="E20" s="875"/>
      <c r="F20" s="51">
        <f t="shared" si="1"/>
        <v>0</v>
      </c>
    </row>
    <row r="21" spans="2:6" ht="18.5" x14ac:dyDescent="0.45">
      <c r="B21" s="498" t="s">
        <v>49</v>
      </c>
      <c r="C21" s="33">
        <v>0</v>
      </c>
      <c r="D21" s="875">
        <v>0</v>
      </c>
      <c r="E21" s="875"/>
      <c r="F21" s="51">
        <f t="shared" si="1"/>
        <v>0</v>
      </c>
    </row>
    <row r="22" spans="2:6" ht="18.5" x14ac:dyDescent="0.45">
      <c r="B22" s="498" t="s">
        <v>208</v>
      </c>
      <c r="C22" s="33">
        <v>0</v>
      </c>
      <c r="D22" s="875">
        <v>0</v>
      </c>
      <c r="E22" s="875"/>
      <c r="F22" s="51">
        <f t="shared" si="1"/>
        <v>0</v>
      </c>
    </row>
    <row r="23" spans="2:6" ht="19" thickBot="1" x14ac:dyDescent="0.5">
      <c r="B23" s="499" t="s">
        <v>340</v>
      </c>
      <c r="C23" s="40">
        <v>0</v>
      </c>
      <c r="D23" s="875">
        <v>0</v>
      </c>
      <c r="E23" s="875"/>
      <c r="F23" s="51">
        <f t="shared" si="1"/>
        <v>0</v>
      </c>
    </row>
    <row r="24" spans="2:6" ht="19" thickBot="1" x14ac:dyDescent="0.5">
      <c r="B24" s="509" t="s">
        <v>186</v>
      </c>
      <c r="C24" s="510">
        <f>SUM(C19:C23)</f>
        <v>0</v>
      </c>
      <c r="D24" s="878"/>
      <c r="E24" s="878"/>
      <c r="F24" s="511">
        <f>IFERROR(SUM(F19:F23),0)</f>
        <v>0</v>
      </c>
    </row>
    <row r="25" spans="2:6" ht="18.5" x14ac:dyDescent="0.45">
      <c r="B25" s="497" t="s">
        <v>217</v>
      </c>
      <c r="C25" s="39">
        <v>0</v>
      </c>
      <c r="D25" s="875">
        <v>0</v>
      </c>
      <c r="E25" s="875"/>
      <c r="F25" s="51">
        <f t="shared" ref="F25:F28" si="2">IFERROR(C25/D25,0)</f>
        <v>0</v>
      </c>
    </row>
    <row r="26" spans="2:6" ht="18.5" x14ac:dyDescent="0.45">
      <c r="B26" s="498" t="s">
        <v>221</v>
      </c>
      <c r="C26" s="33">
        <v>0</v>
      </c>
      <c r="D26" s="875">
        <v>0</v>
      </c>
      <c r="E26" s="875"/>
      <c r="F26" s="51">
        <f t="shared" si="2"/>
        <v>0</v>
      </c>
    </row>
    <row r="27" spans="2:6" ht="18.5" x14ac:dyDescent="0.45">
      <c r="B27" s="498" t="s">
        <v>209</v>
      </c>
      <c r="C27" s="33">
        <v>0</v>
      </c>
      <c r="D27" s="875">
        <v>0</v>
      </c>
      <c r="E27" s="875"/>
      <c r="F27" s="51">
        <f t="shared" si="2"/>
        <v>0</v>
      </c>
    </row>
    <row r="28" spans="2:6" ht="18.5" x14ac:dyDescent="0.45">
      <c r="B28" s="498" t="s">
        <v>50</v>
      </c>
      <c r="C28" s="33">
        <v>0</v>
      </c>
      <c r="D28" s="875">
        <v>0</v>
      </c>
      <c r="E28" s="875"/>
      <c r="F28" s="51">
        <f t="shared" si="2"/>
        <v>0</v>
      </c>
    </row>
    <row r="29" spans="2:6" ht="18.5" x14ac:dyDescent="0.45">
      <c r="B29" s="498" t="s">
        <v>51</v>
      </c>
      <c r="C29" s="33">
        <v>0</v>
      </c>
      <c r="D29" s="875">
        <v>0</v>
      </c>
      <c r="E29" s="875"/>
      <c r="F29" s="51">
        <f>IFERROR(C29/D29,0)</f>
        <v>0</v>
      </c>
    </row>
    <row r="30" spans="2:6" ht="19" thickBot="1" x14ac:dyDescent="0.5">
      <c r="B30" s="499" t="s">
        <v>341</v>
      </c>
      <c r="C30" s="40">
        <v>0</v>
      </c>
      <c r="D30" s="875">
        <v>0</v>
      </c>
      <c r="E30" s="875"/>
      <c r="F30" s="52">
        <f>IFERROR(C30/D30,0)</f>
        <v>0</v>
      </c>
    </row>
    <row r="31" spans="2:6" ht="19" thickBot="1" x14ac:dyDescent="0.5">
      <c r="B31" s="509" t="s">
        <v>187</v>
      </c>
      <c r="C31" s="510">
        <f>SUM(C25:C30)</f>
        <v>0</v>
      </c>
      <c r="D31" s="878"/>
      <c r="E31" s="878"/>
      <c r="F31" s="511">
        <f>IFERROR(SUM(F25:F30),0)</f>
        <v>0</v>
      </c>
    </row>
    <row r="32" spans="2:6" ht="18.5" x14ac:dyDescent="0.45">
      <c r="B32" s="497" t="s">
        <v>52</v>
      </c>
      <c r="C32" s="39">
        <v>0</v>
      </c>
      <c r="D32" s="875">
        <v>0</v>
      </c>
      <c r="E32" s="875"/>
      <c r="F32" s="52">
        <f t="shared" ref="F32:F58" si="3">IFERROR(C32/D32,0)</f>
        <v>0</v>
      </c>
    </row>
    <row r="33" spans="2:6" ht="18.5" x14ac:dyDescent="0.45">
      <c r="B33" s="498" t="s">
        <v>345</v>
      </c>
      <c r="C33" s="33">
        <v>0</v>
      </c>
      <c r="D33" s="875">
        <v>0</v>
      </c>
      <c r="E33" s="875"/>
      <c r="F33" s="52">
        <f t="shared" si="3"/>
        <v>0</v>
      </c>
    </row>
    <row r="34" spans="2:6" ht="18.5" x14ac:dyDescent="0.45">
      <c r="B34" s="498" t="s">
        <v>19</v>
      </c>
      <c r="C34" s="33">
        <v>0</v>
      </c>
      <c r="D34" s="875">
        <v>0</v>
      </c>
      <c r="E34" s="875"/>
      <c r="F34" s="52">
        <f t="shared" si="3"/>
        <v>0</v>
      </c>
    </row>
    <row r="35" spans="2:6" ht="18.5" x14ac:dyDescent="0.45">
      <c r="B35" s="498" t="s">
        <v>53</v>
      </c>
      <c r="C35" s="33">
        <v>0</v>
      </c>
      <c r="D35" s="875">
        <v>0</v>
      </c>
      <c r="E35" s="875"/>
      <c r="F35" s="52">
        <f t="shared" si="3"/>
        <v>0</v>
      </c>
    </row>
    <row r="36" spans="2:6" ht="18.5" x14ac:dyDescent="0.45">
      <c r="B36" s="498" t="s">
        <v>54</v>
      </c>
      <c r="C36" s="33">
        <v>0</v>
      </c>
      <c r="D36" s="875">
        <v>0</v>
      </c>
      <c r="E36" s="875"/>
      <c r="F36" s="52">
        <f t="shared" si="3"/>
        <v>0</v>
      </c>
    </row>
    <row r="37" spans="2:6" ht="19" thickBot="1" x14ac:dyDescent="0.5">
      <c r="B37" s="499" t="s">
        <v>342</v>
      </c>
      <c r="C37" s="40">
        <v>0</v>
      </c>
      <c r="D37" s="875">
        <v>0</v>
      </c>
      <c r="E37" s="875"/>
      <c r="F37" s="52">
        <f t="shared" si="3"/>
        <v>0</v>
      </c>
    </row>
    <row r="38" spans="2:6" ht="19" thickBot="1" x14ac:dyDescent="0.5">
      <c r="B38" s="512" t="s">
        <v>188</v>
      </c>
      <c r="C38" s="513">
        <f>SUM(C32:C37)</f>
        <v>0</v>
      </c>
      <c r="D38" s="882"/>
      <c r="E38" s="882"/>
      <c r="F38" s="514">
        <f>IFERROR(SUM(F32:F37),0)</f>
        <v>0</v>
      </c>
    </row>
    <row r="39" spans="2:6" ht="18.5" x14ac:dyDescent="0.45">
      <c r="B39" s="500" t="s">
        <v>55</v>
      </c>
      <c r="C39" s="39">
        <v>0</v>
      </c>
      <c r="D39" s="875">
        <v>0</v>
      </c>
      <c r="E39" s="875"/>
      <c r="F39" s="52">
        <f t="shared" si="3"/>
        <v>0</v>
      </c>
    </row>
    <row r="40" spans="2:6" ht="18.5" x14ac:dyDescent="0.45">
      <c r="B40" s="501" t="s">
        <v>56</v>
      </c>
      <c r="C40" s="33">
        <v>0</v>
      </c>
      <c r="D40" s="875">
        <v>0</v>
      </c>
      <c r="E40" s="875"/>
      <c r="F40" s="52">
        <f t="shared" si="3"/>
        <v>0</v>
      </c>
    </row>
    <row r="41" spans="2:6" ht="18.5" x14ac:dyDescent="0.45">
      <c r="B41" s="502" t="s">
        <v>57</v>
      </c>
      <c r="C41" s="33">
        <v>0</v>
      </c>
      <c r="D41" s="875">
        <v>0</v>
      </c>
      <c r="E41" s="875"/>
      <c r="F41" s="52">
        <f t="shared" si="3"/>
        <v>0</v>
      </c>
    </row>
    <row r="42" spans="2:6" ht="18.5" x14ac:dyDescent="0.45">
      <c r="B42" s="557" t="s">
        <v>346</v>
      </c>
      <c r="C42" s="39">
        <v>0</v>
      </c>
      <c r="D42" s="875">
        <v>0</v>
      </c>
      <c r="E42" s="875"/>
      <c r="F42" s="52">
        <f t="shared" si="3"/>
        <v>0</v>
      </c>
    </row>
    <row r="43" spans="2:6" ht="18.5" x14ac:dyDescent="0.45">
      <c r="B43" s="557" t="s">
        <v>182</v>
      </c>
      <c r="C43" s="33">
        <v>0</v>
      </c>
      <c r="D43" s="875">
        <v>0</v>
      </c>
      <c r="E43" s="875"/>
      <c r="F43" s="52">
        <f t="shared" si="3"/>
        <v>0</v>
      </c>
    </row>
    <row r="44" spans="2:6" ht="18.5" x14ac:dyDescent="0.45">
      <c r="B44" s="557" t="s">
        <v>349</v>
      </c>
      <c r="C44" s="33">
        <v>0</v>
      </c>
      <c r="D44" s="875">
        <v>0</v>
      </c>
      <c r="E44" s="875"/>
      <c r="F44" s="52">
        <f t="shared" si="3"/>
        <v>0</v>
      </c>
    </row>
    <row r="45" spans="2:6" ht="18.5" x14ac:dyDescent="0.45">
      <c r="B45" s="557" t="s">
        <v>183</v>
      </c>
      <c r="C45" s="33">
        <v>0</v>
      </c>
      <c r="D45" s="875">
        <v>0</v>
      </c>
      <c r="E45" s="875"/>
      <c r="F45" s="52">
        <f t="shared" si="3"/>
        <v>0</v>
      </c>
    </row>
    <row r="46" spans="2:6" ht="18.5" x14ac:dyDescent="0.45">
      <c r="B46" s="557" t="s">
        <v>184</v>
      </c>
      <c r="C46" s="33">
        <v>0</v>
      </c>
      <c r="D46" s="875">
        <v>0</v>
      </c>
      <c r="E46" s="875"/>
      <c r="F46" s="52">
        <f t="shared" si="3"/>
        <v>0</v>
      </c>
    </row>
    <row r="47" spans="2:6" ht="18.5" x14ac:dyDescent="0.45">
      <c r="B47" s="557" t="s">
        <v>347</v>
      </c>
      <c r="C47" s="33">
        <v>0</v>
      </c>
      <c r="D47" s="875">
        <v>0</v>
      </c>
      <c r="E47" s="875"/>
      <c r="F47" s="52">
        <f t="shared" si="3"/>
        <v>0</v>
      </c>
    </row>
    <row r="48" spans="2:6" ht="18.5" x14ac:dyDescent="0.45">
      <c r="B48" s="557" t="s">
        <v>348</v>
      </c>
      <c r="C48" s="33">
        <v>0</v>
      </c>
      <c r="D48" s="875">
        <v>0</v>
      </c>
      <c r="E48" s="875"/>
      <c r="F48" s="52">
        <f t="shared" si="3"/>
        <v>0</v>
      </c>
    </row>
    <row r="49" spans="2:6" ht="18.5" x14ac:dyDescent="0.45">
      <c r="B49" s="464" t="s">
        <v>218</v>
      </c>
      <c r="C49" s="33">
        <v>0</v>
      </c>
      <c r="D49" s="875">
        <v>0</v>
      </c>
      <c r="E49" s="875"/>
      <c r="F49" s="52">
        <f t="shared" si="3"/>
        <v>0</v>
      </c>
    </row>
    <row r="50" spans="2:6" ht="18.5" x14ac:dyDescent="0.45">
      <c r="B50" s="503" t="s">
        <v>218</v>
      </c>
      <c r="C50" s="33">
        <v>0</v>
      </c>
      <c r="D50" s="875">
        <v>0</v>
      </c>
      <c r="E50" s="875"/>
      <c r="F50" s="52">
        <f t="shared" si="3"/>
        <v>0</v>
      </c>
    </row>
    <row r="51" spans="2:6" ht="19" thickBot="1" x14ac:dyDescent="0.5">
      <c r="B51" s="499" t="s">
        <v>218</v>
      </c>
      <c r="C51" s="40">
        <v>0</v>
      </c>
      <c r="D51" s="875">
        <v>0</v>
      </c>
      <c r="E51" s="875"/>
      <c r="F51" s="52">
        <f t="shared" si="3"/>
        <v>0</v>
      </c>
    </row>
    <row r="52" spans="2:6" ht="19" thickBot="1" x14ac:dyDescent="0.5">
      <c r="B52" s="509" t="s">
        <v>189</v>
      </c>
      <c r="C52" s="510">
        <f>SUM(C39:C51)</f>
        <v>0</v>
      </c>
      <c r="D52" s="876"/>
      <c r="E52" s="877"/>
      <c r="F52" s="511">
        <f>IFERROR(SUM(F42:F51),0)</f>
        <v>0</v>
      </c>
    </row>
    <row r="53" spans="2:6" ht="18.5" x14ac:dyDescent="0.45">
      <c r="B53" s="497" t="s">
        <v>58</v>
      </c>
      <c r="C53" s="39">
        <v>0</v>
      </c>
      <c r="D53" s="875">
        <v>0</v>
      </c>
      <c r="E53" s="875"/>
      <c r="F53" s="52">
        <f t="shared" si="3"/>
        <v>0</v>
      </c>
    </row>
    <row r="54" spans="2:6" ht="18.5" x14ac:dyDescent="0.45">
      <c r="B54" s="498" t="s">
        <v>59</v>
      </c>
      <c r="C54" s="33">
        <v>0</v>
      </c>
      <c r="D54" s="875">
        <v>0</v>
      </c>
      <c r="E54" s="875"/>
      <c r="F54" s="52">
        <f t="shared" si="3"/>
        <v>0</v>
      </c>
    </row>
    <row r="55" spans="2:6" ht="19" thickBot="1" x14ac:dyDescent="0.5">
      <c r="B55" s="499" t="s">
        <v>175</v>
      </c>
      <c r="C55" s="40">
        <v>0</v>
      </c>
      <c r="D55" s="875">
        <v>0</v>
      </c>
      <c r="E55" s="875"/>
      <c r="F55" s="52">
        <f t="shared" si="3"/>
        <v>0</v>
      </c>
    </row>
    <row r="56" spans="2:6" ht="19" thickBot="1" x14ac:dyDescent="0.5">
      <c r="B56" s="509" t="s">
        <v>190</v>
      </c>
      <c r="C56" s="510">
        <f>SUM(C53:C55)</f>
        <v>0</v>
      </c>
      <c r="D56" s="878"/>
      <c r="E56" s="879"/>
      <c r="F56" s="511">
        <f>IFERROR(SUM(F53:F55),0)</f>
        <v>0</v>
      </c>
    </row>
    <row r="57" spans="2:6" ht="18.5" x14ac:dyDescent="0.45">
      <c r="B57" s="497" t="s">
        <v>60</v>
      </c>
      <c r="C57" s="39">
        <v>0</v>
      </c>
      <c r="D57" s="875">
        <v>0</v>
      </c>
      <c r="E57" s="875"/>
      <c r="F57" s="52">
        <f t="shared" si="3"/>
        <v>0</v>
      </c>
    </row>
    <row r="58" spans="2:6" ht="19" thickBot="1" x14ac:dyDescent="0.5">
      <c r="B58" s="504" t="s">
        <v>192</v>
      </c>
      <c r="C58" s="40">
        <v>0</v>
      </c>
      <c r="D58" s="875">
        <v>0</v>
      </c>
      <c r="E58" s="875"/>
      <c r="F58" s="52">
        <f t="shared" si="3"/>
        <v>0</v>
      </c>
    </row>
    <row r="59" spans="2:6" ht="19" thickBot="1" x14ac:dyDescent="0.5">
      <c r="B59" s="509" t="s">
        <v>191</v>
      </c>
      <c r="C59" s="510">
        <f>SUM(C57:C58)</f>
        <v>0</v>
      </c>
      <c r="D59" s="878"/>
      <c r="E59" s="879"/>
      <c r="F59" s="511">
        <f>IFERROR(SUM(F57:F58),0)</f>
        <v>0</v>
      </c>
    </row>
    <row r="60" spans="2:6" ht="18.5" x14ac:dyDescent="0.45">
      <c r="B60" s="558" t="s">
        <v>350</v>
      </c>
      <c r="C60" s="39">
        <v>0</v>
      </c>
      <c r="D60" s="875">
        <v>0</v>
      </c>
      <c r="E60" s="875"/>
      <c r="F60" s="50">
        <f>IFERROR(C60/D60,0)</f>
        <v>0</v>
      </c>
    </row>
    <row r="61" spans="2:6" ht="18.5" x14ac:dyDescent="0.45">
      <c r="B61" s="559" t="s">
        <v>261</v>
      </c>
      <c r="C61" s="33">
        <v>0</v>
      </c>
      <c r="D61" s="875">
        <v>0</v>
      </c>
      <c r="E61" s="875"/>
      <c r="F61" s="51">
        <f>IFERROR(C61/D61,0)</f>
        <v>0</v>
      </c>
    </row>
    <row r="62" spans="2:6" ht="18.5" x14ac:dyDescent="0.45">
      <c r="B62" s="499" t="s">
        <v>175</v>
      </c>
      <c r="C62" s="33">
        <v>0</v>
      </c>
      <c r="D62" s="875">
        <v>0</v>
      </c>
      <c r="E62" s="875"/>
      <c r="F62" s="51">
        <f>IFERROR(C62/D62,0)</f>
        <v>0</v>
      </c>
    </row>
    <row r="63" spans="2:6" ht="18.5" x14ac:dyDescent="0.45">
      <c r="B63" s="499" t="s">
        <v>175</v>
      </c>
      <c r="C63" s="33">
        <v>0</v>
      </c>
      <c r="D63" s="875">
        <v>0</v>
      </c>
      <c r="E63" s="875"/>
      <c r="F63" s="51">
        <f>IFERROR(C63/D63,0)</f>
        <v>0</v>
      </c>
    </row>
    <row r="64" spans="2:6" ht="19" thickBot="1" x14ac:dyDescent="0.5">
      <c r="B64" s="499" t="s">
        <v>175</v>
      </c>
      <c r="C64" s="40">
        <v>0</v>
      </c>
      <c r="D64" s="875">
        <v>0</v>
      </c>
      <c r="E64" s="875"/>
      <c r="F64" s="52">
        <f>IFERROR(C64/D64,0)</f>
        <v>0</v>
      </c>
    </row>
    <row r="65" spans="2:6" ht="19" thickBot="1" x14ac:dyDescent="0.5">
      <c r="B65" s="509" t="s">
        <v>61</v>
      </c>
      <c r="C65" s="510">
        <f>SUM(C60:C64)</f>
        <v>0</v>
      </c>
      <c r="D65" s="876"/>
      <c r="E65" s="877"/>
      <c r="F65" s="511">
        <f>IFERROR(SUM(F60:F64),0)</f>
        <v>0</v>
      </c>
    </row>
    <row r="66" spans="2:6" s="281" customFormat="1" ht="24.75" customHeight="1" thickBot="1" x14ac:dyDescent="0.5">
      <c r="B66" s="505" t="s">
        <v>263</v>
      </c>
      <c r="C66" s="506">
        <f>C18+C24+C31+C38+C52+C56+C59+C65</f>
        <v>0</v>
      </c>
      <c r="D66" s="883" t="s">
        <v>62</v>
      </c>
      <c r="E66" s="884"/>
      <c r="F66" s="507">
        <f>F18+F24+F31+F38+F52+F56+F59+F65</f>
        <v>0</v>
      </c>
    </row>
  </sheetData>
  <sheetProtection sheet="1" objects="1" scenarios="1" selectLockedCells="1"/>
  <mergeCells count="58">
    <mergeCell ref="D40:E40"/>
    <mergeCell ref="D45:E45"/>
    <mergeCell ref="D41:E41"/>
    <mergeCell ref="D42:E42"/>
    <mergeCell ref="D43:E43"/>
    <mergeCell ref="D44:E44"/>
    <mergeCell ref="D34:E34"/>
    <mergeCell ref="D35:E35"/>
    <mergeCell ref="D36:E36"/>
    <mergeCell ref="D37:E37"/>
    <mergeCell ref="D39:E39"/>
    <mergeCell ref="D66:E66"/>
    <mergeCell ref="D59:E59"/>
    <mergeCell ref="D57:E57"/>
    <mergeCell ref="D58:E58"/>
    <mergeCell ref="D51:E51"/>
    <mergeCell ref="D52:E52"/>
    <mergeCell ref="D60:E60"/>
    <mergeCell ref="D61:E61"/>
    <mergeCell ref="D62:E62"/>
    <mergeCell ref="D63:E63"/>
    <mergeCell ref="D24:E24"/>
    <mergeCell ref="D19:E19"/>
    <mergeCell ref="D20:E20"/>
    <mergeCell ref="D46:E46"/>
    <mergeCell ref="D21:E21"/>
    <mergeCell ref="D22:E22"/>
    <mergeCell ref="D28:E28"/>
    <mergeCell ref="D29:E29"/>
    <mergeCell ref="D30:E30"/>
    <mergeCell ref="D38:E38"/>
    <mergeCell ref="D26:E26"/>
    <mergeCell ref="D27:E27"/>
    <mergeCell ref="D23:E23"/>
    <mergeCell ref="D31:E31"/>
    <mergeCell ref="D32:E32"/>
    <mergeCell ref="D33:E33"/>
    <mergeCell ref="D14:E14"/>
    <mergeCell ref="D15:E15"/>
    <mergeCell ref="D17:E17"/>
    <mergeCell ref="D12:E12"/>
    <mergeCell ref="D16:E16"/>
    <mergeCell ref="B2:D2"/>
    <mergeCell ref="D25:E25"/>
    <mergeCell ref="D47:E47"/>
    <mergeCell ref="D64:E64"/>
    <mergeCell ref="D65:E65"/>
    <mergeCell ref="D48:E48"/>
    <mergeCell ref="D49:E49"/>
    <mergeCell ref="D50:E50"/>
    <mergeCell ref="D56:E56"/>
    <mergeCell ref="D53:E53"/>
    <mergeCell ref="D54:E54"/>
    <mergeCell ref="D55:E55"/>
    <mergeCell ref="D10:E10"/>
    <mergeCell ref="D18:E18"/>
    <mergeCell ref="D11:E11"/>
    <mergeCell ref="D13:E13"/>
  </mergeCells>
  <pageMargins left="0.7" right="0.7" top="0.75" bottom="0.75" header="0.3" footer="0.3"/>
  <pageSetup scale="4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pageSetUpPr fitToPage="1"/>
  </sheetPr>
  <dimension ref="C2:M29"/>
  <sheetViews>
    <sheetView showGridLines="0" workbookViewId="0">
      <selection activeCell="F9" sqref="F9:J11"/>
    </sheetView>
  </sheetViews>
  <sheetFormatPr defaultColWidth="8.81640625" defaultRowHeight="14.5" x14ac:dyDescent="0.35"/>
  <cols>
    <col min="1" max="1" width="3.7265625" customWidth="1"/>
  </cols>
  <sheetData>
    <row r="2" spans="3:13" x14ac:dyDescent="0.35">
      <c r="C2" s="18"/>
      <c r="D2" s="18"/>
      <c r="E2" s="18"/>
      <c r="F2" s="18"/>
      <c r="G2" s="18"/>
      <c r="H2" s="18"/>
      <c r="I2" s="18"/>
      <c r="J2" s="18"/>
      <c r="K2" s="18"/>
      <c r="L2" s="18"/>
      <c r="M2" s="18"/>
    </row>
    <row r="3" spans="3:13" x14ac:dyDescent="0.35">
      <c r="C3" s="18"/>
      <c r="D3" s="18"/>
      <c r="E3" s="18"/>
      <c r="F3" s="18"/>
      <c r="G3" s="18"/>
      <c r="H3" s="18"/>
      <c r="I3" s="18"/>
      <c r="J3" s="18"/>
      <c r="K3" s="18"/>
      <c r="L3" s="18"/>
      <c r="M3" s="18"/>
    </row>
    <row r="4" spans="3:13" x14ac:dyDescent="0.35">
      <c r="C4" s="18"/>
      <c r="D4" s="18"/>
      <c r="E4" s="18"/>
      <c r="F4" s="18"/>
      <c r="G4" s="18"/>
      <c r="H4" s="18"/>
      <c r="I4" s="18"/>
      <c r="J4" s="18"/>
      <c r="K4" s="18"/>
      <c r="L4" s="18"/>
      <c r="M4" s="18"/>
    </row>
    <row r="5" spans="3:13" x14ac:dyDescent="0.35">
      <c r="C5" s="18"/>
      <c r="D5" s="18"/>
      <c r="E5" s="18"/>
      <c r="F5" s="18"/>
      <c r="G5" s="18"/>
      <c r="H5" s="18"/>
      <c r="I5" s="18"/>
      <c r="J5" s="18"/>
      <c r="K5" s="18"/>
      <c r="L5" s="18"/>
      <c r="M5" s="18"/>
    </row>
    <row r="6" spans="3:13" x14ac:dyDescent="0.35">
      <c r="C6" s="18"/>
      <c r="D6" s="18"/>
      <c r="E6" s="18"/>
      <c r="F6" s="18"/>
      <c r="G6" s="18"/>
      <c r="H6" s="18"/>
      <c r="I6" s="18"/>
      <c r="J6" s="18"/>
      <c r="K6" s="18"/>
      <c r="L6" s="18"/>
      <c r="M6" s="18"/>
    </row>
    <row r="7" spans="3:13" x14ac:dyDescent="0.35">
      <c r="C7" s="18"/>
      <c r="D7" s="18"/>
      <c r="E7" s="18"/>
      <c r="F7" s="18"/>
      <c r="G7" s="18"/>
      <c r="H7" s="18"/>
      <c r="I7" s="18"/>
      <c r="J7" s="18"/>
      <c r="K7" s="18"/>
      <c r="L7" s="18"/>
      <c r="M7" s="18"/>
    </row>
    <row r="8" spans="3:13" ht="15" thickBot="1" x14ac:dyDescent="0.4">
      <c r="C8" s="18"/>
      <c r="D8" s="18"/>
      <c r="E8" s="18"/>
      <c r="F8" s="18"/>
      <c r="G8" s="18"/>
      <c r="H8" s="18"/>
      <c r="I8" s="18"/>
      <c r="J8" s="18"/>
      <c r="K8" s="18"/>
      <c r="L8" s="18"/>
      <c r="M8" s="18"/>
    </row>
    <row r="9" spans="3:13" x14ac:dyDescent="0.35">
      <c r="C9" s="18"/>
      <c r="D9" s="18"/>
      <c r="E9" s="18"/>
      <c r="F9" s="885" t="s">
        <v>34</v>
      </c>
      <c r="G9" s="886"/>
      <c r="H9" s="886"/>
      <c r="I9" s="886"/>
      <c r="J9" s="887"/>
      <c r="K9" s="18"/>
      <c r="L9" s="18"/>
      <c r="M9" s="18"/>
    </row>
    <row r="10" spans="3:13" x14ac:dyDescent="0.35">
      <c r="C10" s="18"/>
      <c r="D10" s="18"/>
      <c r="E10" s="18"/>
      <c r="F10" s="888"/>
      <c r="G10" s="889"/>
      <c r="H10" s="889"/>
      <c r="I10" s="889"/>
      <c r="J10" s="890"/>
      <c r="K10" s="18"/>
      <c r="L10" s="18"/>
      <c r="M10" s="18"/>
    </row>
    <row r="11" spans="3:13" ht="15" thickBot="1" x14ac:dyDescent="0.4">
      <c r="C11" s="18"/>
      <c r="D11" s="18"/>
      <c r="E11" s="18"/>
      <c r="F11" s="891"/>
      <c r="G11" s="892"/>
      <c r="H11" s="892"/>
      <c r="I11" s="892"/>
      <c r="J11" s="893"/>
      <c r="K11" s="18"/>
      <c r="L11" s="18"/>
      <c r="M11" s="18"/>
    </row>
    <row r="12" spans="3:13" x14ac:dyDescent="0.35">
      <c r="C12" s="18"/>
      <c r="D12" s="18"/>
      <c r="E12" s="18"/>
      <c r="F12" s="18"/>
      <c r="G12" s="18"/>
      <c r="H12" s="18"/>
      <c r="I12" s="18"/>
      <c r="J12" s="18"/>
      <c r="K12" s="18"/>
      <c r="L12" s="18"/>
      <c r="M12" s="18"/>
    </row>
    <row r="13" spans="3:13" ht="15" customHeight="1" x14ac:dyDescent="0.35"/>
    <row r="14" spans="3:13" ht="15" customHeight="1" x14ac:dyDescent="0.35"/>
    <row r="15" spans="3:13" ht="15" customHeight="1" x14ac:dyDescent="0.35"/>
    <row r="16" spans="3:13" ht="15" customHeight="1" x14ac:dyDescent="0.35"/>
    <row r="17" ht="15" customHeight="1" x14ac:dyDescent="0.35"/>
    <row r="18" ht="15" customHeight="1" x14ac:dyDescent="0.35"/>
    <row r="19" ht="15" customHeight="1" x14ac:dyDescent="0.35"/>
    <row r="20" ht="15" customHeight="1" x14ac:dyDescent="0.35"/>
    <row r="21" ht="15" customHeight="1" x14ac:dyDescent="0.35"/>
    <row r="22" ht="15" customHeight="1" x14ac:dyDescent="0.35"/>
    <row r="23" ht="15" customHeight="1" x14ac:dyDescent="0.35"/>
    <row r="24" ht="15" customHeight="1" x14ac:dyDescent="0.35"/>
    <row r="25" ht="15" customHeight="1" x14ac:dyDescent="0.35"/>
    <row r="26" ht="15" customHeight="1" x14ac:dyDescent="0.35"/>
    <row r="27" ht="15" customHeight="1" x14ac:dyDescent="0.35"/>
    <row r="28" ht="15" customHeight="1" x14ac:dyDescent="0.35"/>
    <row r="29" ht="15.75" customHeight="1" x14ac:dyDescent="0.35"/>
  </sheetData>
  <sheetProtection sheet="1" objects="1" scenarios="1" selectLockedCells="1"/>
  <mergeCells count="1">
    <mergeCell ref="F9:J11"/>
  </mergeCells>
  <pageMargins left="0.25" right="0.25" top="0.75" bottom="0.75" header="0.3" footer="0.3"/>
  <pageSetup scale="64"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00000"/>
    <pageSetUpPr fitToPage="1"/>
  </sheetPr>
  <dimension ref="B1:I37"/>
  <sheetViews>
    <sheetView showGridLines="0" zoomScale="87" zoomScaleNormal="87" workbookViewId="0">
      <pane ySplit="1" topLeftCell="A2" activePane="bottomLeft" state="frozen"/>
      <selection pane="bottomLeft" activeCell="B9" sqref="B9"/>
    </sheetView>
  </sheetViews>
  <sheetFormatPr defaultColWidth="8.81640625" defaultRowHeight="15.5" x14ac:dyDescent="0.35"/>
  <cols>
    <col min="1" max="1" width="5.7265625" style="62" customWidth="1"/>
    <col min="2" max="2" width="28.1796875" style="62" customWidth="1"/>
    <col min="3" max="3" width="21.26953125" style="62" customWidth="1"/>
    <col min="4" max="4" width="15.26953125" style="62" customWidth="1"/>
    <col min="5" max="5" width="15.453125" style="62" customWidth="1"/>
    <col min="6" max="6" width="18.26953125" style="62" customWidth="1"/>
    <col min="7" max="7" width="18.1796875" style="62" customWidth="1"/>
    <col min="8" max="8" width="9.54296875" style="282" customWidth="1"/>
    <col min="9" max="16384" width="8.81640625" style="62"/>
  </cols>
  <sheetData>
    <row r="1" spans="2:9" ht="24" thickBot="1" x14ac:dyDescent="0.6">
      <c r="B1" s="696" t="str">
        <f>"Crop Planning for "&amp;Crop1!$F$9</f>
        <v>Crop Planning for write name here</v>
      </c>
      <c r="C1" s="696"/>
      <c r="D1" s="9"/>
      <c r="E1" s="898" t="s">
        <v>211</v>
      </c>
      <c r="F1" s="899"/>
      <c r="G1" s="899"/>
      <c r="H1" s="899"/>
      <c r="I1" s="900"/>
    </row>
    <row r="2" spans="2:9" ht="26.5" thickBot="1" x14ac:dyDescent="0.65">
      <c r="B2" s="866" t="s">
        <v>283</v>
      </c>
      <c r="C2" s="867"/>
    </row>
    <row r="3" spans="2:9" ht="15" customHeight="1" x14ac:dyDescent="0.35">
      <c r="B3" s="894" t="s">
        <v>117</v>
      </c>
      <c r="C3" s="894"/>
      <c r="D3" s="894"/>
      <c r="E3" s="894"/>
      <c r="F3" s="894"/>
      <c r="G3" s="894"/>
      <c r="H3" s="894"/>
    </row>
    <row r="4" spans="2:9" ht="14.5" x14ac:dyDescent="0.35">
      <c r="B4" s="894"/>
      <c r="C4" s="894"/>
      <c r="D4" s="894"/>
      <c r="E4" s="894"/>
      <c r="F4" s="894"/>
      <c r="G4" s="894"/>
      <c r="H4" s="894"/>
    </row>
    <row r="5" spans="2:9" s="124" customFormat="1" ht="16" thickBot="1" x14ac:dyDescent="0.4">
      <c r="B5" s="106"/>
      <c r="C5" s="106"/>
      <c r="D5" s="106"/>
      <c r="E5" s="106"/>
      <c r="F5" s="106"/>
      <c r="G5" s="106"/>
      <c r="H5" s="767"/>
    </row>
    <row r="6" spans="2:9" s="124" customFormat="1" ht="30" customHeight="1" thickBot="1" x14ac:dyDescent="0.4">
      <c r="B6" s="896" t="s">
        <v>123</v>
      </c>
      <c r="C6" s="897"/>
      <c r="D6" s="561" t="s">
        <v>410</v>
      </c>
      <c r="E6" s="106"/>
      <c r="F6" s="106"/>
      <c r="G6" s="106"/>
      <c r="H6" s="767"/>
    </row>
    <row r="7" spans="2:9" s="124" customFormat="1" ht="16" thickBot="1" x14ac:dyDescent="0.4">
      <c r="B7" s="106"/>
      <c r="C7" s="106"/>
      <c r="D7" s="106"/>
      <c r="E7" s="106"/>
      <c r="F7" s="106"/>
      <c r="G7" s="106"/>
      <c r="H7" s="767"/>
    </row>
    <row r="8" spans="2:9" ht="32" x14ac:dyDescent="0.45">
      <c r="B8" s="112" t="s">
        <v>105</v>
      </c>
      <c r="C8" s="120" t="s">
        <v>69</v>
      </c>
      <c r="D8" s="120" t="s">
        <v>70</v>
      </c>
      <c r="E8" s="113" t="s">
        <v>71</v>
      </c>
      <c r="F8" s="113" t="s">
        <v>72</v>
      </c>
      <c r="G8" s="113" t="s">
        <v>121</v>
      </c>
      <c r="H8" s="114" t="s">
        <v>122</v>
      </c>
    </row>
    <row r="9" spans="2:9" ht="18.5" x14ac:dyDescent="0.45">
      <c r="B9" s="12" t="s">
        <v>34</v>
      </c>
      <c r="C9" s="13">
        <v>0</v>
      </c>
      <c r="D9" s="13">
        <v>0</v>
      </c>
      <c r="E9" s="115">
        <f>C9*D9</f>
        <v>0</v>
      </c>
      <c r="F9" s="38">
        <v>0</v>
      </c>
      <c r="G9" s="119">
        <f>E9*F9</f>
        <v>0</v>
      </c>
      <c r="H9" s="785">
        <f>IFERROR(G9/G36,0)</f>
        <v>0</v>
      </c>
    </row>
    <row r="10" spans="2:9" ht="18.5" x14ac:dyDescent="0.45">
      <c r="B10" s="12" t="s">
        <v>34</v>
      </c>
      <c r="C10" s="13">
        <v>0</v>
      </c>
      <c r="D10" s="13">
        <v>0</v>
      </c>
      <c r="E10" s="115">
        <f>C10*D10</f>
        <v>0</v>
      </c>
      <c r="F10" s="38">
        <v>0</v>
      </c>
      <c r="G10" s="119">
        <f>E10*F10</f>
        <v>0</v>
      </c>
      <c r="H10" s="785">
        <f>IFERROR(G10/G36,0)</f>
        <v>0</v>
      </c>
    </row>
    <row r="11" spans="2:9" ht="18.5" x14ac:dyDescent="0.45">
      <c r="B11" s="12" t="s">
        <v>34</v>
      </c>
      <c r="C11" s="13">
        <v>0</v>
      </c>
      <c r="D11" s="13">
        <v>0</v>
      </c>
      <c r="E11" s="115">
        <f>C11*D11</f>
        <v>0</v>
      </c>
      <c r="F11" s="38">
        <v>0</v>
      </c>
      <c r="G11" s="119">
        <f>E11*F11</f>
        <v>0</v>
      </c>
      <c r="H11" s="785">
        <f>IFERROR(G11/G36,0)</f>
        <v>0</v>
      </c>
    </row>
    <row r="12" spans="2:9" ht="18.5" x14ac:dyDescent="0.45">
      <c r="B12" s="12" t="s">
        <v>34</v>
      </c>
      <c r="C12" s="13">
        <v>0</v>
      </c>
      <c r="D12" s="13">
        <v>0</v>
      </c>
      <c r="E12" s="115">
        <f>C12*D12</f>
        <v>0</v>
      </c>
      <c r="F12" s="38">
        <v>0</v>
      </c>
      <c r="G12" s="119">
        <f>E12*F12</f>
        <v>0</v>
      </c>
      <c r="H12" s="785">
        <f>IFERROR(G12/G36,0)</f>
        <v>0</v>
      </c>
    </row>
    <row r="13" spans="2:9" ht="18.5" x14ac:dyDescent="0.45">
      <c r="B13" s="12" t="s">
        <v>34</v>
      </c>
      <c r="C13" s="13">
        <v>0</v>
      </c>
      <c r="D13" s="13">
        <v>0</v>
      </c>
      <c r="E13" s="115">
        <f>C13*D13</f>
        <v>0</v>
      </c>
      <c r="F13" s="38">
        <v>0</v>
      </c>
      <c r="G13" s="119">
        <f>E13*F13</f>
        <v>0</v>
      </c>
      <c r="H13" s="785">
        <f>IFERROR(G13/G36,0)</f>
        <v>0</v>
      </c>
    </row>
    <row r="14" spans="2:9" s="30" customFormat="1" ht="18.5" x14ac:dyDescent="0.45">
      <c r="B14" s="786" t="s">
        <v>13</v>
      </c>
      <c r="C14" s="787"/>
      <c r="D14" s="150"/>
      <c r="E14" s="788">
        <f>SUM(E9:E13)</f>
        <v>0</v>
      </c>
      <c r="F14" s="31"/>
      <c r="G14" s="119">
        <f>SUM(G9:G13)</f>
        <v>0</v>
      </c>
      <c r="H14" s="785">
        <f>IFERROR(G14/G36,0)</f>
        <v>0</v>
      </c>
    </row>
    <row r="15" spans="2:9" ht="32" x14ac:dyDescent="0.45">
      <c r="B15" s="164" t="s">
        <v>106</v>
      </c>
      <c r="C15" s="161" t="s">
        <v>69</v>
      </c>
      <c r="D15" s="161" t="s">
        <v>70</v>
      </c>
      <c r="E15" s="162" t="s">
        <v>71</v>
      </c>
      <c r="F15" s="163" t="s">
        <v>72</v>
      </c>
      <c r="G15" s="163" t="s">
        <v>121</v>
      </c>
      <c r="H15" s="165" t="s">
        <v>122</v>
      </c>
    </row>
    <row r="16" spans="2:9" ht="18.5" x14ac:dyDescent="0.45">
      <c r="B16" s="12" t="s">
        <v>34</v>
      </c>
      <c r="C16" s="13">
        <v>0</v>
      </c>
      <c r="D16" s="13">
        <v>0</v>
      </c>
      <c r="E16" s="115">
        <f>C16*D16</f>
        <v>0</v>
      </c>
      <c r="F16" s="38">
        <v>0</v>
      </c>
      <c r="G16" s="119">
        <f>E16*F16</f>
        <v>0</v>
      </c>
      <c r="H16" s="785">
        <f>IFERROR(G16/G36,0)</f>
        <v>0</v>
      </c>
    </row>
    <row r="17" spans="2:8" ht="18.5" x14ac:dyDescent="0.45">
      <c r="B17" s="12" t="s">
        <v>34</v>
      </c>
      <c r="C17" s="13">
        <v>0</v>
      </c>
      <c r="D17" s="13">
        <v>0</v>
      </c>
      <c r="E17" s="115">
        <f>C17*D17</f>
        <v>0</v>
      </c>
      <c r="F17" s="38">
        <v>0</v>
      </c>
      <c r="G17" s="119">
        <f>E17*F17</f>
        <v>0</v>
      </c>
      <c r="H17" s="785">
        <f>IFERROR(G17/G36,0)</f>
        <v>0</v>
      </c>
    </row>
    <row r="18" spans="2:8" ht="18.5" x14ac:dyDescent="0.45">
      <c r="B18" s="12" t="s">
        <v>34</v>
      </c>
      <c r="C18" s="13">
        <v>0</v>
      </c>
      <c r="D18" s="13">
        <v>0</v>
      </c>
      <c r="E18" s="115">
        <f>C18*D18</f>
        <v>0</v>
      </c>
      <c r="F18" s="38">
        <v>0</v>
      </c>
      <c r="G18" s="119">
        <f>E18*F18</f>
        <v>0</v>
      </c>
      <c r="H18" s="785">
        <f>IFERROR(G18/G36,0)</f>
        <v>0</v>
      </c>
    </row>
    <row r="19" spans="2:8" ht="18.5" x14ac:dyDescent="0.45">
      <c r="B19" s="12" t="s">
        <v>34</v>
      </c>
      <c r="C19" s="13">
        <v>0</v>
      </c>
      <c r="D19" s="13">
        <v>0</v>
      </c>
      <c r="E19" s="115">
        <f>C19*D19</f>
        <v>0</v>
      </c>
      <c r="F19" s="38">
        <v>0</v>
      </c>
      <c r="G19" s="119">
        <f>E19*F19</f>
        <v>0</v>
      </c>
      <c r="H19" s="785">
        <f>IFERROR(G19/G36,0)</f>
        <v>0</v>
      </c>
    </row>
    <row r="20" spans="2:8" ht="18.5" x14ac:dyDescent="0.45">
      <c r="B20" s="12" t="s">
        <v>34</v>
      </c>
      <c r="C20" s="13">
        <v>0</v>
      </c>
      <c r="D20" s="13">
        <v>0</v>
      </c>
      <c r="E20" s="115">
        <f>C20*D20</f>
        <v>0</v>
      </c>
      <c r="F20" s="38">
        <v>0</v>
      </c>
      <c r="G20" s="119">
        <f>E20*F20</f>
        <v>0</v>
      </c>
      <c r="H20" s="785">
        <f>IFERROR(G20/G36,0)</f>
        <v>0</v>
      </c>
    </row>
    <row r="21" spans="2:8" s="30" customFormat="1" ht="18.5" x14ac:dyDescent="0.45">
      <c r="B21" s="786" t="s">
        <v>13</v>
      </c>
      <c r="C21" s="787"/>
      <c r="D21" s="150"/>
      <c r="E21" s="788">
        <f>SUM(E16:E20)</f>
        <v>0</v>
      </c>
      <c r="F21" s="31"/>
      <c r="G21" s="119">
        <f>SUM(G16:G20)</f>
        <v>0</v>
      </c>
      <c r="H21" s="785">
        <f>IFERROR(G21/G36,0)</f>
        <v>0</v>
      </c>
    </row>
    <row r="22" spans="2:8" ht="32" x14ac:dyDescent="0.45">
      <c r="B22" s="164" t="s">
        <v>107</v>
      </c>
      <c r="C22" s="161" t="s">
        <v>69</v>
      </c>
      <c r="D22" s="161" t="s">
        <v>70</v>
      </c>
      <c r="E22" s="162" t="s">
        <v>71</v>
      </c>
      <c r="F22" s="163" t="s">
        <v>72</v>
      </c>
      <c r="G22" s="163" t="s">
        <v>121</v>
      </c>
      <c r="H22" s="165" t="s">
        <v>122</v>
      </c>
    </row>
    <row r="23" spans="2:8" ht="18.5" x14ac:dyDescent="0.45">
      <c r="B23" s="12" t="s">
        <v>34</v>
      </c>
      <c r="C23" s="13">
        <v>0</v>
      </c>
      <c r="D23" s="13">
        <v>0</v>
      </c>
      <c r="E23" s="115">
        <f>C23*D23</f>
        <v>0</v>
      </c>
      <c r="F23" s="38">
        <v>0</v>
      </c>
      <c r="G23" s="119">
        <f>E23*F23</f>
        <v>0</v>
      </c>
      <c r="H23" s="785">
        <f>IFERROR(G23/G36,0)</f>
        <v>0</v>
      </c>
    </row>
    <row r="24" spans="2:8" ht="18.5" x14ac:dyDescent="0.45">
      <c r="B24" s="12" t="s">
        <v>34</v>
      </c>
      <c r="C24" s="13">
        <v>0</v>
      </c>
      <c r="D24" s="13">
        <v>0</v>
      </c>
      <c r="E24" s="115">
        <f>C24*D24</f>
        <v>0</v>
      </c>
      <c r="F24" s="38">
        <v>0</v>
      </c>
      <c r="G24" s="119">
        <f>E24*F24</f>
        <v>0</v>
      </c>
      <c r="H24" s="785">
        <f>IFERROR(G24/G36,0)</f>
        <v>0</v>
      </c>
    </row>
    <row r="25" spans="2:8" ht="18.5" x14ac:dyDescent="0.45">
      <c r="B25" s="786" t="s">
        <v>13</v>
      </c>
      <c r="C25" s="787"/>
      <c r="D25" s="150"/>
      <c r="E25" s="788">
        <f>SUM(E23:E24)</f>
        <v>0</v>
      </c>
      <c r="F25" s="31"/>
      <c r="G25" s="119">
        <f>SUM(G23:G24)</f>
        <v>0</v>
      </c>
      <c r="H25" s="785">
        <f>IFERROR(G25/G36,0)</f>
        <v>0</v>
      </c>
    </row>
    <row r="26" spans="2:8" ht="32" x14ac:dyDescent="0.45">
      <c r="B26" s="164" t="s">
        <v>43</v>
      </c>
      <c r="C26" s="161" t="s">
        <v>69</v>
      </c>
      <c r="D26" s="161" t="s">
        <v>70</v>
      </c>
      <c r="E26" s="162" t="s">
        <v>71</v>
      </c>
      <c r="F26" s="163" t="s">
        <v>72</v>
      </c>
      <c r="G26" s="163" t="s">
        <v>121</v>
      </c>
      <c r="H26" s="165" t="s">
        <v>122</v>
      </c>
    </row>
    <row r="27" spans="2:8" ht="18.5" x14ac:dyDescent="0.45">
      <c r="B27" s="12" t="s">
        <v>34</v>
      </c>
      <c r="C27" s="13">
        <v>0</v>
      </c>
      <c r="D27" s="13">
        <v>0</v>
      </c>
      <c r="E27" s="115">
        <f>C27*D27</f>
        <v>0</v>
      </c>
      <c r="F27" s="38">
        <v>0</v>
      </c>
      <c r="G27" s="119">
        <f>E27*F27</f>
        <v>0</v>
      </c>
      <c r="H27" s="785">
        <f>IFERROR(G27/G36,0)</f>
        <v>0</v>
      </c>
    </row>
    <row r="28" spans="2:8" ht="18.5" x14ac:dyDescent="0.45">
      <c r="B28" s="12" t="s">
        <v>34</v>
      </c>
      <c r="C28" s="13">
        <v>0</v>
      </c>
      <c r="D28" s="13">
        <v>0</v>
      </c>
      <c r="E28" s="115">
        <f>C28*D28</f>
        <v>0</v>
      </c>
      <c r="F28" s="38">
        <v>0</v>
      </c>
      <c r="G28" s="119">
        <f>E28*F28</f>
        <v>0</v>
      </c>
      <c r="H28" s="785">
        <f>IFERROR(G28/G36,0)</f>
        <v>0</v>
      </c>
    </row>
    <row r="29" spans="2:8" ht="18.5" x14ac:dyDescent="0.45">
      <c r="B29" s="786" t="s">
        <v>13</v>
      </c>
      <c r="C29" s="787"/>
      <c r="D29" s="150"/>
      <c r="E29" s="788">
        <f>SUM(E27:E28)</f>
        <v>0</v>
      </c>
      <c r="F29" s="31"/>
      <c r="G29" s="119">
        <f>SUM(G27:G28)</f>
        <v>0</v>
      </c>
      <c r="H29" s="785">
        <f>IFERROR(G29/G36,0)</f>
        <v>0</v>
      </c>
    </row>
    <row r="30" spans="2:8" ht="32" x14ac:dyDescent="0.45">
      <c r="B30" s="164" t="s">
        <v>108</v>
      </c>
      <c r="C30" s="161" t="s">
        <v>69</v>
      </c>
      <c r="D30" s="161" t="s">
        <v>70</v>
      </c>
      <c r="E30" s="162" t="s">
        <v>71</v>
      </c>
      <c r="F30" s="163" t="s">
        <v>72</v>
      </c>
      <c r="G30" s="163" t="s">
        <v>121</v>
      </c>
      <c r="H30" s="165" t="s">
        <v>122</v>
      </c>
    </row>
    <row r="31" spans="2:8" ht="18.5" x14ac:dyDescent="0.45">
      <c r="B31" s="12" t="s">
        <v>34</v>
      </c>
      <c r="C31" s="13">
        <v>0</v>
      </c>
      <c r="D31" s="13">
        <v>0</v>
      </c>
      <c r="E31" s="115">
        <f>C31*D31</f>
        <v>0</v>
      </c>
      <c r="F31" s="38">
        <v>0</v>
      </c>
      <c r="G31" s="119">
        <f>E31*F31</f>
        <v>0</v>
      </c>
      <c r="H31" s="785">
        <f>IFERROR(G31/G36,0)</f>
        <v>0</v>
      </c>
    </row>
    <row r="32" spans="2:8" ht="18.5" x14ac:dyDescent="0.45">
      <c r="B32" s="12" t="s">
        <v>34</v>
      </c>
      <c r="C32" s="13">
        <v>0</v>
      </c>
      <c r="D32" s="13">
        <v>0</v>
      </c>
      <c r="E32" s="115">
        <f>C32*D32</f>
        <v>0</v>
      </c>
      <c r="F32" s="38">
        <v>0</v>
      </c>
      <c r="G32" s="119">
        <f>E32*F32</f>
        <v>0</v>
      </c>
      <c r="H32" s="785">
        <f>IFERROR(G32/G36,0)</f>
        <v>0</v>
      </c>
    </row>
    <row r="33" spans="2:8" ht="19" thickBot="1" x14ac:dyDescent="0.5">
      <c r="B33" s="789" t="s">
        <v>13</v>
      </c>
      <c r="C33" s="790">
        <f>SUM(C31:C32)</f>
        <v>0</v>
      </c>
      <c r="D33" s="791" t="str">
        <f>D6</f>
        <v>lbs, cu, ea</v>
      </c>
      <c r="E33" s="792">
        <f>SUM(E31:E32)</f>
        <v>0</v>
      </c>
      <c r="F33" s="791"/>
      <c r="G33" s="793">
        <f>SUM(G31:G32)</f>
        <v>0</v>
      </c>
      <c r="H33" s="794">
        <f>IFERROR(G33/G36,0)</f>
        <v>0</v>
      </c>
    </row>
    <row r="34" spans="2:8" s="160" customFormat="1" x14ac:dyDescent="0.35">
      <c r="H34" s="795"/>
    </row>
    <row r="35" spans="2:8" s="160" customFormat="1" ht="18.5" x14ac:dyDescent="0.45">
      <c r="B35" s="156"/>
      <c r="C35" s="157"/>
      <c r="D35" s="158"/>
      <c r="E35" s="156"/>
      <c r="F35" s="156" t="s">
        <v>114</v>
      </c>
      <c r="G35" s="157">
        <f>SUM(E14,E21,E25,E29,E33)</f>
        <v>0</v>
      </c>
      <c r="H35" s="796" t="str">
        <f>D6</f>
        <v>lbs, cu, ea</v>
      </c>
    </row>
    <row r="36" spans="2:8" s="160" customFormat="1" ht="18.5" x14ac:dyDescent="0.45">
      <c r="B36" s="156"/>
      <c r="C36" s="157"/>
      <c r="D36" s="158"/>
      <c r="E36" s="895" t="s">
        <v>109</v>
      </c>
      <c r="F36" s="895"/>
      <c r="G36" s="159">
        <f>SUM(G14,G21,G25,G29,G33)</f>
        <v>0</v>
      </c>
      <c r="H36" s="795"/>
    </row>
    <row r="37" spans="2:8" s="127" customFormat="1" ht="18.5" x14ac:dyDescent="0.45">
      <c r="B37" s="145"/>
      <c r="C37" s="125"/>
      <c r="D37" s="94"/>
      <c r="E37" s="96"/>
      <c r="F37" s="96"/>
      <c r="G37" s="126"/>
      <c r="H37" s="333"/>
    </row>
  </sheetData>
  <sheetProtection sheet="1" objects="1" scenarios="1" selectLockedCells="1"/>
  <mergeCells count="5">
    <mergeCell ref="B2:C2"/>
    <mergeCell ref="B3:H4"/>
    <mergeCell ref="E36:F36"/>
    <mergeCell ref="B6:C6"/>
    <mergeCell ref="E1:I1"/>
  </mergeCells>
  <pageMargins left="0.7" right="0.7" top="0.75" bottom="0.75" header="0.3" footer="0.3"/>
  <pageSetup scale="68" fitToHeight="0" orientation="portrait" r:id="rId1"/>
  <ignoredErrors>
    <ignoredError sqref="D33"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S50"/>
  <sheetViews>
    <sheetView zoomScaleNormal="100" workbookViewId="0">
      <pane ySplit="1" topLeftCell="A2" activePane="bottomLeft" state="frozen"/>
      <selection pane="bottomLeft" activeCell="C34" sqref="C34"/>
    </sheetView>
  </sheetViews>
  <sheetFormatPr defaultRowHeight="14.5" x14ac:dyDescent="0.35"/>
  <cols>
    <col min="1" max="1" width="7" customWidth="1"/>
    <col min="2" max="2" width="53" customWidth="1"/>
    <col min="3" max="3" width="20" customWidth="1"/>
    <col min="4" max="4" width="14.26953125" customWidth="1"/>
    <col min="9" max="9" width="40.54296875" customWidth="1"/>
  </cols>
  <sheetData>
    <row r="1" spans="2:16" ht="24" thickBot="1" x14ac:dyDescent="0.6">
      <c r="B1" s="26" t="str">
        <f>"Crop Planning for "&amp;Crop1!F9</f>
        <v>Crop Planning for write name here</v>
      </c>
      <c r="C1" s="898" t="s">
        <v>211</v>
      </c>
      <c r="D1" s="899"/>
      <c r="E1" s="899"/>
      <c r="F1" s="899"/>
      <c r="G1" s="900"/>
    </row>
    <row r="2" spans="2:16" ht="26.5" thickBot="1" x14ac:dyDescent="0.65">
      <c r="B2" s="132" t="s">
        <v>282</v>
      </c>
      <c r="C2" s="10"/>
    </row>
    <row r="3" spans="2:16" ht="18" customHeight="1" x14ac:dyDescent="0.35">
      <c r="B3" s="698"/>
      <c r="C3" s="698"/>
      <c r="D3" s="698"/>
      <c r="E3" s="698"/>
      <c r="F3" s="698"/>
      <c r="G3" s="698"/>
      <c r="H3" s="698"/>
      <c r="I3" s="698"/>
      <c r="J3" s="698"/>
      <c r="K3" s="698"/>
      <c r="L3" s="698"/>
      <c r="M3" s="698"/>
      <c r="N3" s="698"/>
      <c r="O3" s="134"/>
      <c r="P3" s="134"/>
    </row>
    <row r="4" spans="2:16" ht="15" customHeight="1" x14ac:dyDescent="0.35">
      <c r="B4" s="698"/>
      <c r="C4" s="698"/>
      <c r="D4" s="698"/>
      <c r="E4" s="698"/>
      <c r="F4" s="698"/>
      <c r="G4" s="698"/>
      <c r="H4" s="698"/>
      <c r="I4" s="698"/>
      <c r="J4" s="698"/>
      <c r="K4" s="698"/>
      <c r="L4" s="698"/>
      <c r="M4" s="698"/>
      <c r="N4" s="698"/>
      <c r="O4" s="134"/>
      <c r="P4" s="134"/>
    </row>
    <row r="5" spans="2:16" ht="15" customHeight="1" x14ac:dyDescent="0.35">
      <c r="B5" s="698"/>
      <c r="C5" s="698"/>
      <c r="D5" s="698"/>
      <c r="E5" s="698"/>
      <c r="F5" s="698"/>
      <c r="G5" s="698"/>
      <c r="H5" s="698"/>
      <c r="I5" s="698"/>
      <c r="J5" s="698"/>
      <c r="K5" s="698"/>
      <c r="L5" s="698"/>
      <c r="M5" s="698"/>
      <c r="N5" s="698"/>
      <c r="O5" s="134"/>
      <c r="P5" s="134"/>
    </row>
    <row r="6" spans="2:16" ht="15" customHeight="1" x14ac:dyDescent="0.35">
      <c r="B6" s="698"/>
      <c r="C6" s="698"/>
      <c r="D6" s="698"/>
      <c r="E6" s="698"/>
      <c r="F6" s="698"/>
      <c r="G6" s="698"/>
      <c r="H6" s="698"/>
      <c r="I6" s="698"/>
      <c r="J6" s="698"/>
      <c r="K6" s="698"/>
      <c r="L6" s="698"/>
      <c r="M6" s="698"/>
      <c r="N6" s="698"/>
      <c r="O6" s="134"/>
      <c r="P6" s="134"/>
    </row>
    <row r="7" spans="2:16" ht="15" customHeight="1" x14ac:dyDescent="0.35">
      <c r="B7" s="698"/>
      <c r="C7" s="698"/>
      <c r="D7" s="698"/>
      <c r="E7" s="698"/>
      <c r="F7" s="698"/>
      <c r="G7" s="698"/>
      <c r="H7" s="698"/>
      <c r="I7" s="698"/>
      <c r="J7" s="698"/>
      <c r="K7" s="698"/>
      <c r="L7" s="698"/>
      <c r="M7" s="698"/>
      <c r="N7" s="698"/>
      <c r="O7" s="134"/>
      <c r="P7" s="134"/>
    </row>
    <row r="8" spans="2:16" ht="15" customHeight="1" x14ac:dyDescent="0.35">
      <c r="B8" s="698"/>
      <c r="C8" s="698"/>
      <c r="D8" s="698"/>
      <c r="E8" s="698"/>
      <c r="F8" s="698"/>
      <c r="G8" s="698"/>
      <c r="H8" s="698"/>
      <c r="I8" s="698"/>
      <c r="J8" s="698"/>
      <c r="K8" s="698"/>
      <c r="L8" s="698"/>
      <c r="M8" s="698"/>
      <c r="N8" s="698"/>
      <c r="O8" s="134"/>
      <c r="P8" s="134"/>
    </row>
    <row r="9" spans="2:16" ht="15" customHeight="1" x14ac:dyDescent="0.35">
      <c r="B9" s="698"/>
      <c r="C9" s="698"/>
      <c r="D9" s="698"/>
      <c r="E9" s="698"/>
      <c r="F9" s="698"/>
      <c r="G9" s="698"/>
      <c r="H9" s="698"/>
      <c r="I9" s="698"/>
      <c r="J9" s="698"/>
      <c r="K9" s="698"/>
      <c r="L9" s="698"/>
      <c r="M9" s="698"/>
      <c r="N9" s="698"/>
      <c r="O9" s="134"/>
      <c r="P9" s="134"/>
    </row>
    <row r="10" spans="2:16" ht="15" customHeight="1" x14ac:dyDescent="0.35">
      <c r="B10" s="698"/>
      <c r="C10" s="698"/>
      <c r="D10" s="698"/>
      <c r="E10" s="698"/>
      <c r="F10" s="698"/>
      <c r="G10" s="698"/>
      <c r="H10" s="698"/>
      <c r="I10" s="698"/>
      <c r="J10" s="698"/>
      <c r="K10" s="698"/>
      <c r="L10" s="698"/>
      <c r="M10" s="698"/>
      <c r="N10" s="698"/>
      <c r="O10" s="134"/>
      <c r="P10" s="134"/>
    </row>
    <row r="11" spans="2:16" ht="15" customHeight="1" x14ac:dyDescent="0.35">
      <c r="B11" s="698"/>
      <c r="C11" s="698"/>
      <c r="D11" s="698"/>
      <c r="E11" s="698"/>
      <c r="F11" s="698"/>
      <c r="G11" s="698"/>
      <c r="H11" s="698"/>
      <c r="I11" s="698"/>
      <c r="J11" s="698"/>
      <c r="K11" s="698"/>
      <c r="L11" s="698"/>
      <c r="M11" s="698"/>
      <c r="N11" s="698"/>
      <c r="O11" s="134"/>
      <c r="P11" s="134"/>
    </row>
    <row r="12" spans="2:16" ht="15" customHeight="1" x14ac:dyDescent="0.35">
      <c r="B12" s="698"/>
      <c r="C12" s="698"/>
      <c r="D12" s="698"/>
      <c r="E12" s="698"/>
      <c r="F12" s="698"/>
      <c r="G12" s="698"/>
      <c r="H12" s="698"/>
      <c r="I12" s="698"/>
      <c r="J12" s="698"/>
      <c r="K12" s="698"/>
      <c r="L12" s="698"/>
      <c r="M12" s="698"/>
      <c r="N12" s="698"/>
      <c r="O12" s="134"/>
      <c r="P12" s="134"/>
    </row>
    <row r="13" spans="2:16" ht="15" customHeight="1" x14ac:dyDescent="0.35">
      <c r="B13" s="698"/>
      <c r="C13" s="698"/>
      <c r="D13" s="698"/>
      <c r="E13" s="698"/>
      <c r="F13" s="698"/>
      <c r="G13" s="698"/>
      <c r="H13" s="698"/>
      <c r="I13" s="698"/>
      <c r="J13" s="698"/>
      <c r="K13" s="698"/>
      <c r="L13" s="698"/>
      <c r="M13" s="698"/>
      <c r="N13" s="698"/>
      <c r="O13" s="134"/>
      <c r="P13" s="134"/>
    </row>
    <row r="14" spans="2:16" ht="15" customHeight="1" x14ac:dyDescent="0.35">
      <c r="B14" s="698"/>
      <c r="C14" s="698"/>
      <c r="D14" s="698"/>
      <c r="E14" s="698"/>
      <c r="F14" s="698"/>
      <c r="G14" s="698"/>
      <c r="H14" s="698"/>
      <c r="I14" s="698"/>
      <c r="J14" s="698"/>
      <c r="K14" s="698"/>
      <c r="L14" s="698"/>
      <c r="M14" s="698"/>
      <c r="N14" s="698"/>
      <c r="O14" s="134"/>
      <c r="P14" s="134"/>
    </row>
    <row r="15" spans="2:16" ht="15" customHeight="1" x14ac:dyDescent="0.35">
      <c r="B15" s="698"/>
      <c r="C15" s="698"/>
      <c r="D15" s="698"/>
      <c r="E15" s="698"/>
      <c r="F15" s="698"/>
      <c r="G15" s="698"/>
      <c r="H15" s="698"/>
      <c r="I15" s="698"/>
      <c r="J15" s="698"/>
      <c r="K15" s="698"/>
      <c r="L15" s="698"/>
      <c r="M15" s="698"/>
      <c r="N15" s="698"/>
      <c r="O15" s="134"/>
      <c r="P15" s="134"/>
    </row>
    <row r="16" spans="2:16" ht="15" customHeight="1" x14ac:dyDescent="0.35">
      <c r="B16" s="698"/>
      <c r="C16" s="698"/>
      <c r="D16" s="698"/>
      <c r="E16" s="698"/>
      <c r="F16" s="698"/>
      <c r="G16" s="698"/>
      <c r="H16" s="698"/>
      <c r="I16" s="698"/>
      <c r="J16" s="698"/>
      <c r="K16" s="698"/>
      <c r="L16" s="698"/>
      <c r="M16" s="698"/>
      <c r="N16" s="698"/>
      <c r="O16" s="134"/>
      <c r="P16" s="134"/>
    </row>
    <row r="17" spans="2:16" ht="15" customHeight="1" x14ac:dyDescent="0.35">
      <c r="B17" s="698"/>
      <c r="C17" s="698"/>
      <c r="D17" s="698"/>
      <c r="E17" s="698"/>
      <c r="F17" s="698"/>
      <c r="G17" s="698"/>
      <c r="H17" s="698"/>
      <c r="I17" s="698"/>
      <c r="J17" s="698"/>
      <c r="K17" s="698"/>
      <c r="L17" s="698"/>
      <c r="M17" s="698"/>
      <c r="N17" s="698"/>
      <c r="O17" s="134"/>
      <c r="P17" s="134"/>
    </row>
    <row r="18" spans="2:16" ht="15" customHeight="1" thickBot="1" x14ac:dyDescent="0.4">
      <c r="B18" s="698"/>
      <c r="C18" s="698"/>
      <c r="D18" s="698"/>
      <c r="E18" s="698"/>
      <c r="F18" s="698"/>
      <c r="G18" s="698"/>
      <c r="H18" s="698"/>
      <c r="I18" s="698"/>
      <c r="J18" s="698"/>
      <c r="K18" s="698"/>
      <c r="L18" s="698"/>
      <c r="M18" s="698"/>
      <c r="N18" s="698"/>
      <c r="O18" s="134"/>
      <c r="P18" s="134"/>
    </row>
    <row r="19" spans="2:16" ht="19" thickBot="1" x14ac:dyDescent="0.5">
      <c r="B19" s="904" t="s">
        <v>33</v>
      </c>
      <c r="C19" s="905"/>
      <c r="D19" s="906"/>
    </row>
    <row r="20" spans="2:16" ht="18.5" x14ac:dyDescent="0.45">
      <c r="B20" s="811" t="s">
        <v>364</v>
      </c>
      <c r="C20" s="45">
        <v>0</v>
      </c>
      <c r="D20" s="46" t="s">
        <v>365</v>
      </c>
    </row>
    <row r="21" spans="2:16" ht="21" x14ac:dyDescent="0.5">
      <c r="B21" s="811" t="s">
        <v>351</v>
      </c>
      <c r="C21" s="14">
        <v>0</v>
      </c>
      <c r="D21" s="812" t="str">
        <f>'Project Your Income'!$D$6</f>
        <v>lbs, cu, ea</v>
      </c>
      <c r="E21" s="58"/>
    </row>
    <row r="22" spans="2:16" ht="18.5" x14ac:dyDescent="0.45">
      <c r="B22" s="811" t="s">
        <v>352</v>
      </c>
      <c r="C22" s="815">
        <f>C20*C21</f>
        <v>0</v>
      </c>
      <c r="D22" s="813" t="str">
        <f t="shared" ref="D22:D24" si="0">$D$21</f>
        <v>lbs, cu, ea</v>
      </c>
    </row>
    <row r="23" spans="2:16" ht="18.5" x14ac:dyDescent="0.45">
      <c r="B23" s="811" t="s">
        <v>353</v>
      </c>
      <c r="C23" s="816">
        <f>'Project Your Income'!$G$35</f>
        <v>0</v>
      </c>
      <c r="D23" s="47" t="str">
        <f t="shared" si="0"/>
        <v>lbs, cu, ea</v>
      </c>
    </row>
    <row r="24" spans="2:16" ht="18.5" x14ac:dyDescent="0.45">
      <c r="B24" s="811" t="s">
        <v>354</v>
      </c>
      <c r="C24" s="43">
        <f>C22-C23</f>
        <v>0</v>
      </c>
      <c r="D24" s="47" t="str">
        <f t="shared" si="0"/>
        <v>lbs, cu, ea</v>
      </c>
    </row>
    <row r="25" spans="2:16" ht="18.5" x14ac:dyDescent="0.45">
      <c r="B25" s="811" t="s">
        <v>355</v>
      </c>
      <c r="C25" s="814">
        <v>0</v>
      </c>
      <c r="D25" s="47" t="s">
        <v>6</v>
      </c>
    </row>
    <row r="26" spans="2:16" ht="18.5" x14ac:dyDescent="0.45">
      <c r="B26" s="811" t="s">
        <v>356</v>
      </c>
      <c r="C26" s="814">
        <v>0</v>
      </c>
      <c r="D26" s="47" t="s">
        <v>6</v>
      </c>
    </row>
    <row r="27" spans="2:16" ht="18.75" customHeight="1" thickBot="1" x14ac:dyDescent="0.5">
      <c r="B27" s="48"/>
      <c r="C27" s="48"/>
      <c r="D27" s="48"/>
    </row>
    <row r="28" spans="2:16" ht="18.5" x14ac:dyDescent="0.45">
      <c r="B28" s="128"/>
      <c r="C28" s="56"/>
      <c r="D28" s="3"/>
    </row>
    <row r="29" spans="2:16" x14ac:dyDescent="0.35">
      <c r="B29" s="907" t="s">
        <v>156</v>
      </c>
      <c r="C29" s="907"/>
      <c r="D29" s="907"/>
      <c r="E29" s="907"/>
      <c r="F29" s="907"/>
      <c r="G29" s="907"/>
      <c r="H29" s="907"/>
    </row>
    <row r="30" spans="2:16" ht="18" customHeight="1" x14ac:dyDescent="0.35">
      <c r="B30" s="907"/>
      <c r="C30" s="907"/>
      <c r="D30" s="907"/>
      <c r="E30" s="907"/>
      <c r="F30" s="907"/>
      <c r="G30" s="907"/>
      <c r="H30" s="907"/>
    </row>
    <row r="31" spans="2:16" ht="18.5" x14ac:dyDescent="0.35">
      <c r="B31" s="324" t="s">
        <v>140</v>
      </c>
      <c r="C31" s="134"/>
      <c r="D31" s="134"/>
      <c r="E31" s="134"/>
      <c r="F31" s="134"/>
      <c r="G31" s="134"/>
      <c r="H31" s="134"/>
    </row>
    <row r="32" spans="2:16" ht="11.25" customHeight="1" thickBot="1" x14ac:dyDescent="0.4">
      <c r="B32" s="134"/>
      <c r="C32" s="134"/>
      <c r="D32" s="134"/>
      <c r="E32" s="134"/>
      <c r="F32" s="134"/>
      <c r="G32" s="134"/>
      <c r="H32" s="134"/>
    </row>
    <row r="33" spans="1:8" ht="19" thickBot="1" x14ac:dyDescent="0.5">
      <c r="B33" s="901" t="s">
        <v>141</v>
      </c>
      <c r="C33" s="902"/>
      <c r="D33" s="903"/>
    </row>
    <row r="34" spans="1:8" ht="18.5" x14ac:dyDescent="0.45">
      <c r="B34" s="44" t="s">
        <v>266</v>
      </c>
      <c r="C34" s="325">
        <v>0</v>
      </c>
      <c r="D34" s="326">
        <f>IFERROR(C34/C38,0)</f>
        <v>0</v>
      </c>
    </row>
    <row r="35" spans="1:8" ht="18.5" x14ac:dyDescent="0.45">
      <c r="B35" s="327" t="s">
        <v>265</v>
      </c>
      <c r="C35" s="328">
        <v>0</v>
      </c>
      <c r="D35" s="329">
        <f>IFERROR(C35/C38,0)</f>
        <v>0</v>
      </c>
    </row>
    <row r="36" spans="1:8" ht="18.5" x14ac:dyDescent="0.45">
      <c r="B36" s="327" t="s">
        <v>267</v>
      </c>
      <c r="C36" s="328">
        <v>0</v>
      </c>
      <c r="D36" s="329">
        <f>IFERROR(C36/C38,0)</f>
        <v>0</v>
      </c>
    </row>
    <row r="37" spans="1:8" ht="18.5" x14ac:dyDescent="0.45">
      <c r="B37" s="327" t="s">
        <v>268</v>
      </c>
      <c r="C37" s="328">
        <v>0</v>
      </c>
      <c r="D37" s="329">
        <f>IFERROR(C37/C38,0)</f>
        <v>0</v>
      </c>
    </row>
    <row r="38" spans="1:8" ht="18.5" x14ac:dyDescent="0.45">
      <c r="B38" s="330" t="s">
        <v>142</v>
      </c>
      <c r="C38" s="331">
        <f>SUM(C34:C37)</f>
        <v>0</v>
      </c>
      <c r="D38" s="47"/>
    </row>
    <row r="39" spans="1:8" ht="19" thickBot="1" x14ac:dyDescent="0.5">
      <c r="B39" s="48" t="s">
        <v>316</v>
      </c>
      <c r="C39" s="332">
        <v>0</v>
      </c>
      <c r="D39" s="49"/>
      <c r="E39" s="1"/>
      <c r="F39" s="1"/>
    </row>
    <row r="40" spans="1:8" ht="18.5" x14ac:dyDescent="0.45">
      <c r="B40" s="147"/>
      <c r="C40" s="148"/>
      <c r="D40" s="149"/>
    </row>
    <row r="47" spans="1:8" x14ac:dyDescent="0.35">
      <c r="A47" s="1"/>
    </row>
    <row r="48" spans="1:8" s="55" customFormat="1" x14ac:dyDescent="0.35">
      <c r="A48" s="60"/>
      <c r="B48"/>
      <c r="C48"/>
      <c r="D48"/>
      <c r="E48"/>
      <c r="F48"/>
      <c r="G48"/>
      <c r="H48"/>
    </row>
    <row r="49" spans="9:19" ht="21" customHeight="1" x14ac:dyDescent="0.35"/>
    <row r="50" spans="9:19" ht="18.75" customHeight="1" x14ac:dyDescent="0.35">
      <c r="I50" s="60"/>
      <c r="J50" s="60"/>
      <c r="K50" s="60"/>
      <c r="L50" s="60"/>
      <c r="M50" s="60"/>
      <c r="N50" s="60"/>
      <c r="O50" s="60"/>
      <c r="P50" s="60"/>
      <c r="Q50" s="60"/>
      <c r="R50" s="60"/>
      <c r="S50" s="61"/>
    </row>
  </sheetData>
  <sheetProtection sheet="1" objects="1" scenarios="1" selectLockedCells="1"/>
  <mergeCells count="4">
    <mergeCell ref="B33:D33"/>
    <mergeCell ref="B19:D19"/>
    <mergeCell ref="B29:H30"/>
    <mergeCell ref="C1:G1"/>
  </mergeCells>
  <pageMargins left="0.7" right="0.7" top="0.75" bottom="0.75" header="0.3" footer="0.3"/>
  <pageSetup scale="3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C00000"/>
    <pageSetUpPr fitToPage="1"/>
  </sheetPr>
  <dimension ref="B1:K62"/>
  <sheetViews>
    <sheetView showGridLines="0" workbookViewId="0">
      <pane ySplit="1" topLeftCell="A3" activePane="bottomLeft" state="frozen"/>
      <selection pane="bottomLeft" activeCell="C18" sqref="C18"/>
    </sheetView>
  </sheetViews>
  <sheetFormatPr defaultColWidth="8.81640625" defaultRowHeight="14.5" x14ac:dyDescent="0.35"/>
  <cols>
    <col min="1" max="1" width="3" customWidth="1"/>
    <col min="2" max="2" width="41.453125" customWidth="1"/>
    <col min="3" max="3" width="15.453125" customWidth="1"/>
    <col min="4" max="4" width="18.1796875" customWidth="1"/>
    <col min="5" max="5" width="14.54296875" customWidth="1"/>
    <col min="6" max="6" width="29.1796875" customWidth="1"/>
    <col min="7" max="7" width="15" customWidth="1"/>
    <col min="8" max="8" width="16.1796875" customWidth="1"/>
  </cols>
  <sheetData>
    <row r="1" spans="2:10" ht="24" thickBot="1" x14ac:dyDescent="0.6">
      <c r="B1" s="916" t="str">
        <f>"Crop Planning for "&amp;Crop1!$F$9</f>
        <v>Crop Planning for write name here</v>
      </c>
      <c r="C1" s="916"/>
      <c r="D1" s="919" t="s">
        <v>211</v>
      </c>
      <c r="E1" s="920"/>
      <c r="F1" s="921"/>
      <c r="G1" s="556"/>
    </row>
    <row r="2" spans="2:10" ht="26.5" thickBot="1" x14ac:dyDescent="0.65">
      <c r="B2" s="133" t="s">
        <v>281</v>
      </c>
      <c r="G2" s="29"/>
    </row>
    <row r="3" spans="2:10" ht="15" customHeight="1" x14ac:dyDescent="0.35">
      <c r="B3" s="907"/>
      <c r="C3" s="907"/>
      <c r="D3" s="907"/>
      <c r="E3" s="907"/>
      <c r="F3" s="907"/>
      <c r="G3" s="907"/>
      <c r="H3" s="551"/>
      <c r="I3" s="551"/>
      <c r="J3" s="551"/>
    </row>
    <row r="4" spans="2:10" ht="15" customHeight="1" x14ac:dyDescent="0.35">
      <c r="B4" s="907"/>
      <c r="C4" s="907"/>
      <c r="D4" s="907"/>
      <c r="E4" s="907"/>
      <c r="F4" s="907"/>
      <c r="G4" s="907"/>
      <c r="H4" s="551"/>
      <c r="I4" s="551"/>
      <c r="J4" s="551"/>
    </row>
    <row r="5" spans="2:10" ht="15" customHeight="1" x14ac:dyDescent="0.35">
      <c r="B5" s="907"/>
      <c r="C5" s="907"/>
      <c r="D5" s="907"/>
      <c r="E5" s="907"/>
      <c r="F5" s="907"/>
      <c r="G5" s="907"/>
      <c r="H5" s="551"/>
      <c r="I5" s="551"/>
      <c r="J5" s="551"/>
    </row>
    <row r="6" spans="2:10" ht="15" customHeight="1" x14ac:dyDescent="0.35">
      <c r="B6" s="907"/>
      <c r="C6" s="907"/>
      <c r="D6" s="907"/>
      <c r="E6" s="907"/>
      <c r="F6" s="907"/>
      <c r="G6" s="907"/>
      <c r="H6" s="551"/>
      <c r="I6" s="551"/>
      <c r="J6" s="551"/>
    </row>
    <row r="7" spans="2:10" ht="15" customHeight="1" x14ac:dyDescent="0.35">
      <c r="B7" s="907"/>
      <c r="C7" s="907"/>
      <c r="D7" s="907"/>
      <c r="E7" s="907"/>
      <c r="F7" s="907"/>
      <c r="G7" s="907"/>
      <c r="H7" s="551"/>
      <c r="I7" s="551"/>
      <c r="J7" s="551"/>
    </row>
    <row r="8" spans="2:10" ht="15" customHeight="1" x14ac:dyDescent="0.35">
      <c r="B8" s="907"/>
      <c r="C8" s="907"/>
      <c r="D8" s="907"/>
      <c r="E8" s="907"/>
      <c r="F8" s="907"/>
      <c r="G8" s="907"/>
      <c r="H8" s="551"/>
      <c r="I8" s="551"/>
      <c r="J8" s="551"/>
    </row>
    <row r="9" spans="2:10" ht="15" customHeight="1" x14ac:dyDescent="0.35">
      <c r="B9" s="907"/>
      <c r="C9" s="907"/>
      <c r="D9" s="907"/>
      <c r="E9" s="907"/>
      <c r="F9" s="907"/>
      <c r="G9" s="907"/>
      <c r="H9" s="551"/>
      <c r="I9" s="551"/>
      <c r="J9" s="551"/>
    </row>
    <row r="10" spans="2:10" ht="15" customHeight="1" x14ac:dyDescent="0.35">
      <c r="B10" s="907"/>
      <c r="C10" s="907"/>
      <c r="D10" s="907"/>
      <c r="E10" s="907"/>
      <c r="F10" s="907"/>
      <c r="G10" s="907"/>
      <c r="H10" s="551"/>
      <c r="I10" s="551"/>
      <c r="J10" s="551"/>
    </row>
    <row r="11" spans="2:10" ht="15" customHeight="1" x14ac:dyDescent="0.35">
      <c r="B11" s="907"/>
      <c r="C11" s="907"/>
      <c r="D11" s="907"/>
      <c r="E11" s="907"/>
      <c r="F11" s="907"/>
      <c r="G11" s="907"/>
      <c r="H11" s="551"/>
      <c r="I11" s="551"/>
      <c r="J11" s="551"/>
    </row>
    <row r="12" spans="2:10" ht="15.5" x14ac:dyDescent="0.35">
      <c r="B12" s="580"/>
      <c r="C12" s="629" t="str">
        <f>'Describe Your Farm'!C20&amp;" "&amp;'Describe Your Farm'!D20</f>
        <v>0 trees/vines</v>
      </c>
      <c r="D12" s="229"/>
    </row>
    <row r="13" spans="2:10" ht="15.5" x14ac:dyDescent="0.35">
      <c r="B13" s="580" t="s">
        <v>366</v>
      </c>
      <c r="C13" s="630">
        <f>'Describe Your Farm'!C20</f>
        <v>0</v>
      </c>
      <c r="D13" s="229"/>
      <c r="E13" s="229"/>
      <c r="F13" s="229"/>
    </row>
    <row r="16" spans="2:10" ht="15.5" x14ac:dyDescent="0.35">
      <c r="B16" s="909" t="s">
        <v>39</v>
      </c>
      <c r="C16" s="911" t="s">
        <v>368</v>
      </c>
      <c r="D16" s="911"/>
      <c r="E16" s="912" t="s">
        <v>2</v>
      </c>
      <c r="F16" s="914" t="s">
        <v>367</v>
      </c>
    </row>
    <row r="17" spans="2:6" ht="15.5" x14ac:dyDescent="0.35">
      <c r="B17" s="909"/>
      <c r="C17" s="595" t="s">
        <v>100</v>
      </c>
      <c r="D17" s="596" t="s">
        <v>101</v>
      </c>
      <c r="E17" s="912"/>
      <c r="F17" s="922"/>
    </row>
    <row r="18" spans="2:6" ht="15.5" x14ac:dyDescent="0.35">
      <c r="B18" s="607" t="s">
        <v>32</v>
      </c>
      <c r="C18" s="81">
        <v>0</v>
      </c>
      <c r="D18" s="81">
        <v>0</v>
      </c>
      <c r="E18" s="598" t="s">
        <v>255</v>
      </c>
      <c r="F18" s="608"/>
    </row>
    <row r="19" spans="2:6" ht="15.5" x14ac:dyDescent="0.35">
      <c r="B19" s="609" t="s">
        <v>132</v>
      </c>
      <c r="C19" s="81">
        <v>0</v>
      </c>
      <c r="D19" s="81">
        <v>0</v>
      </c>
      <c r="E19" s="597" t="s">
        <v>255</v>
      </c>
      <c r="F19" s="608"/>
    </row>
    <row r="20" spans="2:6" ht="15.5" x14ac:dyDescent="0.35">
      <c r="B20" s="609" t="s">
        <v>133</v>
      </c>
      <c r="C20" s="81">
        <v>0</v>
      </c>
      <c r="D20" s="81">
        <v>0</v>
      </c>
      <c r="E20" s="597" t="s">
        <v>255</v>
      </c>
      <c r="F20" s="608"/>
    </row>
    <row r="21" spans="2:6" ht="15.5" x14ac:dyDescent="0.35">
      <c r="B21" s="490" t="s">
        <v>357</v>
      </c>
      <c r="C21" s="81">
        <v>0</v>
      </c>
      <c r="D21" s="81">
        <v>0</v>
      </c>
      <c r="E21" s="597" t="s">
        <v>255</v>
      </c>
      <c r="F21" s="608"/>
    </row>
    <row r="22" spans="2:6" ht="15.5" x14ac:dyDescent="0.35">
      <c r="B22" s="490" t="s">
        <v>358</v>
      </c>
      <c r="C22" s="81">
        <v>0</v>
      </c>
      <c r="D22" s="81">
        <v>0</v>
      </c>
      <c r="E22" s="597" t="s">
        <v>255</v>
      </c>
      <c r="F22" s="608"/>
    </row>
    <row r="23" spans="2:6" ht="15.5" x14ac:dyDescent="0.35">
      <c r="B23" s="490" t="s">
        <v>359</v>
      </c>
      <c r="C23" s="81">
        <v>0</v>
      </c>
      <c r="D23" s="81">
        <v>0</v>
      </c>
      <c r="E23" s="597" t="s">
        <v>255</v>
      </c>
      <c r="F23" s="608"/>
    </row>
    <row r="24" spans="2:6" ht="15.5" x14ac:dyDescent="0.35">
      <c r="B24" s="611" t="s">
        <v>360</v>
      </c>
      <c r="C24" s="81">
        <v>0</v>
      </c>
      <c r="D24" s="81">
        <v>0</v>
      </c>
      <c r="E24" s="597" t="s">
        <v>255</v>
      </c>
      <c r="F24" s="608"/>
    </row>
    <row r="25" spans="2:6" ht="15.5" x14ac:dyDescent="0.35">
      <c r="B25" s="772" t="s">
        <v>324</v>
      </c>
      <c r="C25" s="81">
        <v>0</v>
      </c>
      <c r="D25" s="81">
        <v>0</v>
      </c>
      <c r="E25" s="597" t="s">
        <v>255</v>
      </c>
      <c r="F25" s="608"/>
    </row>
    <row r="26" spans="2:6" ht="15.5" x14ac:dyDescent="0.35">
      <c r="B26" s="817" t="s">
        <v>75</v>
      </c>
      <c r="C26" s="81">
        <v>0</v>
      </c>
      <c r="D26" s="81">
        <v>0</v>
      </c>
      <c r="E26" s="597" t="s">
        <v>255</v>
      </c>
      <c r="F26" s="608"/>
    </row>
    <row r="27" spans="2:6" ht="15.75" customHeight="1" x14ac:dyDescent="0.35">
      <c r="B27" s="490" t="s">
        <v>181</v>
      </c>
      <c r="C27" s="81">
        <v>0</v>
      </c>
      <c r="D27" s="81">
        <v>0</v>
      </c>
      <c r="E27" s="597" t="s">
        <v>255</v>
      </c>
      <c r="F27" s="608"/>
    </row>
    <row r="28" spans="2:6" ht="15.5" x14ac:dyDescent="0.35">
      <c r="B28" s="610" t="s">
        <v>36</v>
      </c>
      <c r="C28" s="231">
        <f>SUM(C18:C27)/60</f>
        <v>0</v>
      </c>
      <c r="D28" s="231">
        <f>SUM(D18:D27)/60</f>
        <v>0</v>
      </c>
      <c r="E28" s="603" t="s">
        <v>256</v>
      </c>
      <c r="F28" s="612">
        <f>(C28*E58)+(D28*E59)</f>
        <v>0</v>
      </c>
    </row>
    <row r="29" spans="2:6" ht="15.5" x14ac:dyDescent="0.35">
      <c r="B29" s="909" t="s">
        <v>38</v>
      </c>
      <c r="C29" s="911" t="s">
        <v>408</v>
      </c>
      <c r="D29" s="911"/>
      <c r="E29" s="913" t="s">
        <v>2</v>
      </c>
      <c r="F29" s="914" t="s">
        <v>367</v>
      </c>
    </row>
    <row r="30" spans="2:6" ht="15.5" x14ac:dyDescent="0.35">
      <c r="B30" s="909"/>
      <c r="C30" s="219" t="s">
        <v>100</v>
      </c>
      <c r="D30" s="232" t="s">
        <v>101</v>
      </c>
      <c r="E30" s="923"/>
      <c r="F30" s="922"/>
    </row>
    <row r="31" spans="2:6" ht="15.5" x14ac:dyDescent="0.35">
      <c r="B31" s="613" t="s">
        <v>362</v>
      </c>
      <c r="C31" s="81">
        <v>0</v>
      </c>
      <c r="D31" s="81">
        <v>0</v>
      </c>
      <c r="E31" s="598" t="s">
        <v>256</v>
      </c>
      <c r="F31" s="614"/>
    </row>
    <row r="32" spans="2:6" ht="15.5" x14ac:dyDescent="0.35">
      <c r="B32" s="615" t="s">
        <v>22</v>
      </c>
      <c r="C32" s="81">
        <v>0</v>
      </c>
      <c r="D32" s="81">
        <v>0</v>
      </c>
      <c r="E32" s="597" t="s">
        <v>256</v>
      </c>
      <c r="F32" s="614"/>
    </row>
    <row r="33" spans="2:6" ht="15.5" x14ac:dyDescent="0.35">
      <c r="B33" s="615" t="s">
        <v>23</v>
      </c>
      <c r="C33" s="81">
        <v>0</v>
      </c>
      <c r="D33" s="81">
        <v>0</v>
      </c>
      <c r="E33" s="597" t="s">
        <v>256</v>
      </c>
      <c r="F33" s="614"/>
    </row>
    <row r="34" spans="2:6" ht="15.5" x14ac:dyDescent="0.35">
      <c r="B34" s="615" t="s">
        <v>63</v>
      </c>
      <c r="C34" s="81">
        <v>0</v>
      </c>
      <c r="D34" s="81">
        <v>0</v>
      </c>
      <c r="E34" s="597" t="s">
        <v>256</v>
      </c>
      <c r="F34" s="614"/>
    </row>
    <row r="35" spans="2:6" ht="15.5" x14ac:dyDescent="0.35">
      <c r="B35" s="615" t="s">
        <v>361</v>
      </c>
      <c r="C35" s="81">
        <v>0</v>
      </c>
      <c r="D35" s="81">
        <v>0</v>
      </c>
      <c r="E35" s="597" t="s">
        <v>256</v>
      </c>
      <c r="F35" s="614"/>
    </row>
    <row r="36" spans="2:6" ht="15.5" x14ac:dyDescent="0.35">
      <c r="B36" s="615" t="s">
        <v>363</v>
      </c>
      <c r="C36" s="81">
        <v>0</v>
      </c>
      <c r="D36" s="81">
        <v>0</v>
      </c>
      <c r="E36" s="597" t="s">
        <v>256</v>
      </c>
      <c r="F36" s="614"/>
    </row>
    <row r="37" spans="2:6" ht="15.75" customHeight="1" x14ac:dyDescent="0.35">
      <c r="B37" s="773" t="s">
        <v>28</v>
      </c>
      <c r="C37" s="81">
        <v>0</v>
      </c>
      <c r="D37" s="81">
        <v>0</v>
      </c>
      <c r="E37" s="597" t="s">
        <v>256</v>
      </c>
      <c r="F37" s="614"/>
    </row>
    <row r="38" spans="2:6" ht="15.5" x14ac:dyDescent="0.35">
      <c r="B38" s="490" t="s">
        <v>181</v>
      </c>
      <c r="C38" s="81">
        <v>0</v>
      </c>
      <c r="D38" s="81">
        <v>0</v>
      </c>
      <c r="E38" s="597" t="s">
        <v>256</v>
      </c>
      <c r="F38" s="608"/>
    </row>
    <row r="39" spans="2:6" ht="15.5" x14ac:dyDescent="0.35">
      <c r="B39" s="616" t="s">
        <v>103</v>
      </c>
      <c r="C39" s="604">
        <f>SUM(C31:C38)</f>
        <v>0</v>
      </c>
      <c r="D39" s="605">
        <f>SUM(D31:D38)</f>
        <v>0</v>
      </c>
      <c r="E39" s="606" t="s">
        <v>256</v>
      </c>
      <c r="F39" s="617">
        <f>(C39*E58)+(D39*E59)</f>
        <v>0</v>
      </c>
    </row>
    <row r="40" spans="2:6" ht="15.5" x14ac:dyDescent="0.35">
      <c r="B40" s="909" t="s">
        <v>37</v>
      </c>
      <c r="C40" s="911" t="s">
        <v>408</v>
      </c>
      <c r="D40" s="911"/>
      <c r="E40" s="912" t="s">
        <v>2</v>
      </c>
      <c r="F40" s="914" t="s">
        <v>367</v>
      </c>
    </row>
    <row r="41" spans="2:6" ht="15.5" x14ac:dyDescent="0.35">
      <c r="B41" s="910"/>
      <c r="C41" s="631" t="s">
        <v>100</v>
      </c>
      <c r="D41" s="230" t="s">
        <v>101</v>
      </c>
      <c r="E41" s="913"/>
      <c r="F41" s="915"/>
    </row>
    <row r="42" spans="2:6" ht="15.5" x14ac:dyDescent="0.35">
      <c r="B42" s="917" t="str">
        <f>"Remember: Estimated Total Crop Yield per Tree is "&amp;'Describe Your Farm'!C21&amp;" "&amp;'Project Your Income'!D6</f>
        <v>Remember: Estimated Total Crop Yield per Tree is 0 lbs, cu, ea</v>
      </c>
      <c r="C42" s="918"/>
      <c r="D42" s="632"/>
      <c r="E42" s="633"/>
      <c r="F42" s="634"/>
    </row>
    <row r="43" spans="2:6" ht="15.5" x14ac:dyDescent="0.35">
      <c r="B43" s="613" t="s">
        <v>24</v>
      </c>
      <c r="C43" s="70">
        <v>0</v>
      </c>
      <c r="D43" s="70">
        <v>0</v>
      </c>
      <c r="E43" s="599" t="s">
        <v>256</v>
      </c>
      <c r="F43" s="614"/>
    </row>
    <row r="44" spans="2:6" ht="15.5" x14ac:dyDescent="0.35">
      <c r="B44" s="618" t="s">
        <v>25</v>
      </c>
      <c r="C44" s="70">
        <v>0</v>
      </c>
      <c r="D44" s="70">
        <v>0</v>
      </c>
      <c r="E44" s="601" t="s">
        <v>256</v>
      </c>
      <c r="F44" s="619"/>
    </row>
    <row r="45" spans="2:6" ht="15.5" x14ac:dyDescent="0.35">
      <c r="B45" s="620" t="s">
        <v>27</v>
      </c>
      <c r="C45" s="70">
        <v>0</v>
      </c>
      <c r="D45" s="70">
        <v>0</v>
      </c>
      <c r="E45" s="601" t="s">
        <v>256</v>
      </c>
      <c r="F45" s="619"/>
    </row>
    <row r="46" spans="2:6" ht="15.5" x14ac:dyDescent="0.35">
      <c r="B46" s="615" t="s">
        <v>325</v>
      </c>
      <c r="C46" s="70">
        <v>0</v>
      </c>
      <c r="D46" s="70">
        <v>0</v>
      </c>
      <c r="E46" s="600" t="s">
        <v>256</v>
      </c>
      <c r="F46" s="621"/>
    </row>
    <row r="47" spans="2:6" ht="15.5" x14ac:dyDescent="0.35">
      <c r="B47" s="773" t="s">
        <v>26</v>
      </c>
      <c r="C47" s="70">
        <v>0</v>
      </c>
      <c r="D47" s="70">
        <v>0</v>
      </c>
      <c r="E47" s="600" t="s">
        <v>256</v>
      </c>
      <c r="F47" s="621"/>
    </row>
    <row r="48" spans="2:6" ht="15.5" x14ac:dyDescent="0.35">
      <c r="B48" s="490" t="s">
        <v>181</v>
      </c>
      <c r="C48" s="70">
        <v>0</v>
      </c>
      <c r="D48" s="70">
        <v>0</v>
      </c>
      <c r="E48" s="597" t="s">
        <v>256</v>
      </c>
      <c r="F48" s="608"/>
    </row>
    <row r="49" spans="2:11" s="55" customFormat="1" ht="18" customHeight="1" x14ac:dyDescent="0.45">
      <c r="B49" s="622" t="s">
        <v>104</v>
      </c>
      <c r="C49" s="233">
        <f>SUM(C43:C48)</f>
        <v>0</v>
      </c>
      <c r="D49" s="234">
        <f>SUM(D43:D48)</f>
        <v>0</v>
      </c>
      <c r="E49" s="602" t="s">
        <v>256</v>
      </c>
      <c r="F49" s="623">
        <f>(C49*E58)+(D49*E59)</f>
        <v>0</v>
      </c>
      <c r="G49" s="94"/>
      <c r="H49" s="95"/>
      <c r="I49" s="92"/>
      <c r="J49" s="93"/>
      <c r="K49" s="280"/>
    </row>
    <row r="50" spans="2:11" s="30" customFormat="1" ht="15.75" customHeight="1" x14ac:dyDescent="0.45">
      <c r="B50" s="624"/>
      <c r="C50" s="635" t="s">
        <v>100</v>
      </c>
      <c r="D50" s="635" t="s">
        <v>101</v>
      </c>
      <c r="E50" s="235"/>
      <c r="F50" s="625"/>
      <c r="H50" s="59"/>
      <c r="I50" s="59"/>
    </row>
    <row r="51" spans="2:11" s="30" customFormat="1" ht="19.5" customHeight="1" x14ac:dyDescent="0.45">
      <c r="B51" s="626" t="s">
        <v>391</v>
      </c>
      <c r="C51" s="826">
        <f>SUM(C28,C39,C49)</f>
        <v>0</v>
      </c>
      <c r="D51" s="825">
        <f>SUM(D28,D39,D49)</f>
        <v>0</v>
      </c>
      <c r="E51" s="599" t="s">
        <v>256</v>
      </c>
      <c r="F51" s="627"/>
      <c r="H51" s="59"/>
      <c r="I51" s="59"/>
    </row>
    <row r="52" spans="2:11" s="30" customFormat="1" ht="18" customHeight="1" x14ac:dyDescent="0.45">
      <c r="B52" s="645" t="s">
        <v>120</v>
      </c>
      <c r="C52" s="646">
        <f>C51*C13</f>
        <v>0</v>
      </c>
      <c r="D52" s="646">
        <f>D51*C13</f>
        <v>0</v>
      </c>
      <c r="E52" s="600" t="s">
        <v>256</v>
      </c>
      <c r="F52" s="628"/>
      <c r="G52" s="27"/>
      <c r="H52" s="59"/>
      <c r="I52" s="59"/>
    </row>
    <row r="53" spans="2:11" s="30" customFormat="1" ht="21.75" customHeight="1" x14ac:dyDescent="0.45">
      <c r="D53" s="553"/>
      <c r="E53" s="580" t="s">
        <v>369</v>
      </c>
      <c r="F53" s="214">
        <f>F28+F39+F49</f>
        <v>0</v>
      </c>
      <c r="G53" s="27"/>
      <c r="H53" s="59"/>
      <c r="I53" s="59"/>
    </row>
    <row r="54" spans="2:11" s="30" customFormat="1" ht="21.75" customHeight="1" x14ac:dyDescent="0.45">
      <c r="D54" s="553"/>
      <c r="E54" s="580" t="s">
        <v>370</v>
      </c>
      <c r="F54" s="766">
        <f>'Describe Your Farm'!C20</f>
        <v>0</v>
      </c>
      <c r="G54" s="27"/>
      <c r="H54" s="59"/>
      <c r="I54" s="59"/>
    </row>
    <row r="55" spans="2:11" s="30" customFormat="1" ht="21.75" customHeight="1" x14ac:dyDescent="0.45">
      <c r="D55" s="553"/>
      <c r="E55" s="580" t="s">
        <v>257</v>
      </c>
      <c r="F55" s="214">
        <f>F53*F54</f>
        <v>0</v>
      </c>
      <c r="G55" s="27"/>
      <c r="H55" s="59"/>
      <c r="I55" s="59"/>
    </row>
    <row r="56" spans="2:11" s="30" customFormat="1" ht="21.75" customHeight="1" x14ac:dyDescent="0.45">
      <c r="D56" s="553"/>
      <c r="E56" s="580" t="s">
        <v>389</v>
      </c>
      <c r="F56" s="214">
        <f>IFERROR(F55/'Describe Your Farm'!C22,0)</f>
        <v>0</v>
      </c>
      <c r="G56" s="27"/>
      <c r="H56" s="59"/>
      <c r="I56" s="59"/>
    </row>
    <row r="57" spans="2:11" s="30" customFormat="1" ht="24.75" customHeight="1" x14ac:dyDescent="0.45">
      <c r="C57" s="908" t="s">
        <v>258</v>
      </c>
      <c r="D57" s="908"/>
      <c r="E57" s="908"/>
      <c r="F57" s="554"/>
      <c r="G57" s="27"/>
      <c r="H57" s="59"/>
      <c r="I57" s="59"/>
    </row>
    <row r="58" spans="2:11" s="30" customFormat="1" ht="18" customHeight="1" x14ac:dyDescent="0.5">
      <c r="B58" s="552"/>
      <c r="C58" s="636"/>
      <c r="D58" s="637" t="s">
        <v>222</v>
      </c>
      <c r="E58" s="638">
        <f>' Labor Overheads'!C23</f>
        <v>0</v>
      </c>
      <c r="F58" s="554"/>
      <c r="G58" s="27"/>
      <c r="H58" s="59"/>
      <c r="I58" s="59"/>
      <c r="J58" s="356"/>
      <c r="K58" s="110"/>
    </row>
    <row r="59" spans="2:11" s="30" customFormat="1" ht="18" customHeight="1" x14ac:dyDescent="0.5">
      <c r="B59" s="552"/>
      <c r="C59" s="639"/>
      <c r="D59" s="580" t="s">
        <v>227</v>
      </c>
      <c r="E59" s="640">
        <f>' Labor Overheads'!$C$12</f>
        <v>0</v>
      </c>
      <c r="I59" s="59"/>
      <c r="J59" s="356"/>
      <c r="K59" s="110"/>
    </row>
    <row r="60" spans="2:11" s="30" customFormat="1" ht="18" customHeight="1" x14ac:dyDescent="0.5">
      <c r="B60" s="552"/>
      <c r="C60" s="639"/>
      <c r="D60" s="489" t="s">
        <v>260</v>
      </c>
      <c r="E60" s="641">
        <f>D52*E59</f>
        <v>0</v>
      </c>
      <c r="I60" s="59"/>
      <c r="J60" s="356"/>
      <c r="K60" s="110"/>
    </row>
    <row r="61" spans="2:11" s="30" customFormat="1" ht="18" customHeight="1" x14ac:dyDescent="0.5">
      <c r="B61" s="552"/>
      <c r="C61" s="642"/>
      <c r="D61" s="643" t="s">
        <v>259</v>
      </c>
      <c r="E61" s="644">
        <f>C52*E58</f>
        <v>0</v>
      </c>
      <c r="I61" s="59"/>
      <c r="J61" s="356"/>
      <c r="K61" s="110"/>
    </row>
    <row r="62" spans="2:11" s="30" customFormat="1" ht="18" customHeight="1" x14ac:dyDescent="0.5">
      <c r="B62" s="552"/>
      <c r="C62" s="553"/>
      <c r="D62" s="553"/>
      <c r="E62" s="555"/>
      <c r="H62" s="59"/>
      <c r="I62" s="59"/>
      <c r="J62" s="356"/>
      <c r="K62" s="110"/>
    </row>
  </sheetData>
  <sheetProtection sheet="1" selectLockedCells="1"/>
  <mergeCells count="17">
    <mergeCell ref="B1:C1"/>
    <mergeCell ref="B42:C42"/>
    <mergeCell ref="B3:G11"/>
    <mergeCell ref="D1:F1"/>
    <mergeCell ref="B16:B17"/>
    <mergeCell ref="C16:D16"/>
    <mergeCell ref="E16:E17"/>
    <mergeCell ref="F16:F17"/>
    <mergeCell ref="B29:B30"/>
    <mergeCell ref="C29:D29"/>
    <mergeCell ref="E29:E30"/>
    <mergeCell ref="F29:F30"/>
    <mergeCell ref="C57:E57"/>
    <mergeCell ref="B40:B41"/>
    <mergeCell ref="C40:D40"/>
    <mergeCell ref="E40:E41"/>
    <mergeCell ref="F40:F41"/>
  </mergeCells>
  <pageMargins left="0.25" right="0.25" top="0.75" bottom="0.75" header="0.3" footer="0.3"/>
  <pageSetup scale="6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C00000"/>
    <pageSetUpPr fitToPage="1"/>
  </sheetPr>
  <dimension ref="B1:Q75"/>
  <sheetViews>
    <sheetView showGridLines="0" zoomScale="90" zoomScaleNormal="90" workbookViewId="0">
      <pane ySplit="1" topLeftCell="A2" activePane="bottomLeft" state="frozen"/>
      <selection activeCell="B1" sqref="B1"/>
      <selection pane="bottomLeft" activeCell="C16" sqref="C16"/>
    </sheetView>
  </sheetViews>
  <sheetFormatPr defaultColWidth="8.81640625" defaultRowHeight="14.5" x14ac:dyDescent="0.35"/>
  <cols>
    <col min="1" max="1" width="5.7265625" style="62" customWidth="1"/>
    <col min="2" max="2" width="34.7265625" style="62" customWidth="1"/>
    <col min="3" max="3" width="23.26953125" style="62" customWidth="1"/>
    <col min="4" max="4" width="16.453125" style="62" customWidth="1"/>
    <col min="5" max="5" width="15.81640625" style="62" customWidth="1"/>
    <col min="6" max="6" width="20.7265625" style="62" customWidth="1"/>
    <col min="7" max="7" width="21" style="187" customWidth="1"/>
    <col min="8" max="8" width="21" style="62" customWidth="1"/>
    <col min="9" max="9" width="6.453125" style="62" customWidth="1"/>
    <col min="10" max="10" width="36.453125" style="62" customWidth="1"/>
    <col min="11" max="11" width="19.453125" style="62" customWidth="1"/>
    <col min="12" max="12" width="9.81640625" style="62" customWidth="1"/>
    <col min="13" max="13" width="13" style="62" customWidth="1"/>
    <col min="14" max="14" width="17.453125" style="62" customWidth="1"/>
    <col min="15" max="15" width="14.453125" style="62" customWidth="1"/>
    <col min="16" max="16" width="27.1796875" style="62" customWidth="1"/>
    <col min="17" max="16384" width="8.81640625" style="62"/>
  </cols>
  <sheetData>
    <row r="1" spans="2:17" ht="24" thickBot="1" x14ac:dyDescent="0.6">
      <c r="B1" s="926" t="str">
        <f>"Crop Planning for "&amp;Crop1!$F$9</f>
        <v>Crop Planning for write name here</v>
      </c>
      <c r="C1" s="926"/>
      <c r="D1" s="926"/>
      <c r="E1" s="925" t="s">
        <v>211</v>
      </c>
      <c r="F1" s="925"/>
      <c r="G1" s="925"/>
    </row>
    <row r="2" spans="2:17" ht="26.5" thickBot="1" x14ac:dyDescent="0.65">
      <c r="B2" s="144" t="s">
        <v>29</v>
      </c>
      <c r="C2" s="111"/>
    </row>
    <row r="3" spans="2:17" ht="39.75" customHeight="1" x14ac:dyDescent="0.55000000000000004">
      <c r="B3" s="927"/>
      <c r="C3" s="927"/>
      <c r="D3" s="927"/>
      <c r="E3" s="927"/>
      <c r="F3" s="927"/>
      <c r="G3" s="927"/>
      <c r="H3" s="927"/>
      <c r="I3" s="927"/>
      <c r="J3" s="927"/>
      <c r="K3" s="927"/>
      <c r="L3" s="89"/>
      <c r="M3" s="89"/>
    </row>
    <row r="4" spans="2:17" ht="21" customHeight="1" x14ac:dyDescent="0.55000000000000004">
      <c r="B4" s="91"/>
      <c r="J4" s="88"/>
      <c r="K4" s="90"/>
      <c r="L4" s="90"/>
      <c r="M4" s="90"/>
    </row>
    <row r="5" spans="2:17" ht="15.75" customHeight="1" x14ac:dyDescent="0.35">
      <c r="B5" s="91"/>
    </row>
    <row r="6" spans="2:17" ht="6.75" customHeight="1" x14ac:dyDescent="0.35">
      <c r="B6" s="91"/>
    </row>
    <row r="7" spans="2:17" ht="8.25" customHeight="1" thickBot="1" x14ac:dyDescent="0.65">
      <c r="J7" s="928"/>
      <c r="K7" s="928"/>
      <c r="L7" s="928"/>
      <c r="M7" s="928"/>
      <c r="N7" s="160"/>
      <c r="O7" s="160"/>
      <c r="P7" s="160"/>
    </row>
    <row r="8" spans="2:17" s="225" customFormat="1" ht="18.5" x14ac:dyDescent="0.45">
      <c r="B8" s="176" t="s">
        <v>65</v>
      </c>
      <c r="C8" s="672" t="s">
        <v>371</v>
      </c>
      <c r="D8" s="673" t="s">
        <v>2</v>
      </c>
      <c r="E8" s="688" t="s">
        <v>3</v>
      </c>
      <c r="F8" s="671" t="s">
        <v>18</v>
      </c>
      <c r="G8"/>
      <c r="H8"/>
      <c r="J8" s="674"/>
      <c r="K8" s="675"/>
      <c r="L8" s="675"/>
      <c r="M8" s="676"/>
      <c r="N8" s="677"/>
      <c r="O8" s="168"/>
      <c r="P8" s="677"/>
    </row>
    <row r="9" spans="2:17" ht="18.5" x14ac:dyDescent="0.45">
      <c r="B9" s="41" t="s">
        <v>34</v>
      </c>
      <c r="C9" s="19">
        <v>0</v>
      </c>
      <c r="D9" s="35" t="s">
        <v>68</v>
      </c>
      <c r="E9" s="36">
        <v>0</v>
      </c>
      <c r="F9" s="31">
        <f>C9*E9</f>
        <v>0</v>
      </c>
      <c r="G9"/>
      <c r="H9"/>
      <c r="J9" s="99"/>
      <c r="K9" s="169"/>
      <c r="L9" s="170"/>
      <c r="M9" s="171"/>
      <c r="N9" s="172"/>
      <c r="O9" s="173"/>
      <c r="P9" s="172"/>
    </row>
    <row r="10" spans="2:17" ht="18.5" x14ac:dyDescent="0.45">
      <c r="B10" s="41" t="s">
        <v>34</v>
      </c>
      <c r="C10" s="19">
        <v>0</v>
      </c>
      <c r="D10" s="35" t="s">
        <v>68</v>
      </c>
      <c r="E10" s="36">
        <v>0</v>
      </c>
      <c r="F10" s="31">
        <f>C10*E10</f>
        <v>0</v>
      </c>
      <c r="G10"/>
      <c r="H10"/>
      <c r="J10" s="170"/>
      <c r="K10" s="169"/>
      <c r="L10" s="170"/>
      <c r="M10" s="171"/>
      <c r="N10" s="172"/>
      <c r="O10" s="173"/>
      <c r="P10" s="172"/>
    </row>
    <row r="11" spans="2:17" ht="19.5" customHeight="1" thickBot="1" x14ac:dyDescent="0.5">
      <c r="B11" s="177" t="s">
        <v>372</v>
      </c>
      <c r="C11" s="42"/>
      <c r="D11" s="146"/>
      <c r="E11" s="42"/>
      <c r="F11" s="819">
        <f>F9+F10</f>
        <v>0</v>
      </c>
      <c r="G11"/>
      <c r="H11"/>
      <c r="J11" s="158"/>
      <c r="K11" s="166"/>
      <c r="L11" s="166"/>
      <c r="M11" s="167"/>
      <c r="N11" s="156"/>
      <c r="O11" s="168"/>
      <c r="P11" s="156"/>
    </row>
    <row r="12" spans="2:17" s="680" customFormat="1" ht="15.75" customHeight="1" x14ac:dyDescent="0.45">
      <c r="B12" s="689" t="s">
        <v>64</v>
      </c>
      <c r="C12" s="672" t="s">
        <v>371</v>
      </c>
      <c r="D12" s="679" t="s">
        <v>2</v>
      </c>
      <c r="E12" s="678" t="s">
        <v>3</v>
      </c>
      <c r="F12" s="671" t="s">
        <v>18</v>
      </c>
      <c r="G12"/>
      <c r="H12"/>
      <c r="J12" s="681"/>
      <c r="K12" s="682"/>
      <c r="L12" s="683"/>
      <c r="M12" s="684"/>
      <c r="N12" s="685"/>
      <c r="O12" s="686"/>
      <c r="P12" s="685"/>
      <c r="Q12" s="687"/>
    </row>
    <row r="13" spans="2:17" ht="18.5" x14ac:dyDescent="0.45">
      <c r="B13" s="86" t="s">
        <v>271</v>
      </c>
      <c r="C13" s="14">
        <v>0</v>
      </c>
      <c r="D13" s="37" t="s">
        <v>304</v>
      </c>
      <c r="E13" s="38">
        <v>0</v>
      </c>
      <c r="F13" s="31">
        <f>C13*E13</f>
        <v>0</v>
      </c>
      <c r="G13"/>
      <c r="H13"/>
      <c r="J13" s="99"/>
      <c r="K13" s="169"/>
      <c r="L13" s="170"/>
      <c r="M13" s="171"/>
      <c r="N13" s="172"/>
      <c r="O13" s="173"/>
      <c r="P13" s="172"/>
    </row>
    <row r="14" spans="2:17" ht="18.5" x14ac:dyDescent="0.45">
      <c r="B14" s="86" t="s">
        <v>223</v>
      </c>
      <c r="C14" s="14">
        <v>0</v>
      </c>
      <c r="D14" s="15" t="s">
        <v>9</v>
      </c>
      <c r="E14" s="38">
        <v>0</v>
      </c>
      <c r="F14" s="31">
        <f t="shared" ref="F14:F22" si="0">C14*E14</f>
        <v>0</v>
      </c>
      <c r="G14"/>
      <c r="H14"/>
      <c r="J14" s="170"/>
      <c r="K14" s="169"/>
      <c r="L14" s="170"/>
      <c r="M14" s="171"/>
      <c r="N14" s="172"/>
      <c r="O14" s="173"/>
      <c r="P14" s="172"/>
    </row>
    <row r="15" spans="2:17" ht="18.5" x14ac:dyDescent="0.45">
      <c r="B15" s="86" t="s">
        <v>94</v>
      </c>
      <c r="C15" s="14">
        <v>0</v>
      </c>
      <c r="D15" s="15" t="s">
        <v>5</v>
      </c>
      <c r="E15" s="38">
        <v>0</v>
      </c>
      <c r="F15" s="31">
        <f t="shared" si="0"/>
        <v>0</v>
      </c>
      <c r="G15"/>
      <c r="H15"/>
      <c r="J15" s="924"/>
      <c r="K15" s="924"/>
      <c r="L15" s="924"/>
      <c r="M15" s="924"/>
      <c r="N15" s="924"/>
      <c r="O15" s="924"/>
      <c r="P15" s="172"/>
    </row>
    <row r="16" spans="2:17" ht="18.5" x14ac:dyDescent="0.45">
      <c r="B16" s="86" t="s">
        <v>95</v>
      </c>
      <c r="C16" s="14">
        <v>0</v>
      </c>
      <c r="D16" s="15" t="s">
        <v>5</v>
      </c>
      <c r="E16" s="38">
        <v>0</v>
      </c>
      <c r="F16" s="31">
        <f t="shared" si="0"/>
        <v>0</v>
      </c>
      <c r="G16"/>
      <c r="H16"/>
      <c r="J16" s="158"/>
      <c r="K16" s="166"/>
      <c r="L16" s="166"/>
      <c r="M16" s="167"/>
      <c r="N16" s="156"/>
      <c r="O16" s="168"/>
      <c r="P16" s="156"/>
    </row>
    <row r="17" spans="2:16" ht="18.5" x14ac:dyDescent="0.45">
      <c r="B17" s="86" t="s">
        <v>96</v>
      </c>
      <c r="C17" s="14">
        <v>0</v>
      </c>
      <c r="D17" s="15" t="s">
        <v>8</v>
      </c>
      <c r="E17" s="38">
        <v>0</v>
      </c>
      <c r="F17" s="31">
        <f t="shared" si="0"/>
        <v>0</v>
      </c>
      <c r="G17"/>
      <c r="H17"/>
      <c r="J17" s="99"/>
      <c r="K17" s="169"/>
      <c r="L17" s="170"/>
      <c r="M17" s="171"/>
      <c r="N17" s="172"/>
      <c r="O17" s="173"/>
      <c r="P17" s="172"/>
    </row>
    <row r="18" spans="2:16" ht="18.5" x14ac:dyDescent="0.45">
      <c r="B18" s="86" t="s">
        <v>12</v>
      </c>
      <c r="C18" s="14">
        <v>0</v>
      </c>
      <c r="D18" s="15" t="s">
        <v>8</v>
      </c>
      <c r="E18" s="38">
        <v>0</v>
      </c>
      <c r="F18" s="31">
        <f t="shared" si="0"/>
        <v>0</v>
      </c>
      <c r="G18"/>
      <c r="H18"/>
      <c r="J18" s="170"/>
      <c r="K18" s="169"/>
      <c r="L18" s="170"/>
      <c r="M18" s="171"/>
      <c r="N18" s="172"/>
      <c r="O18" s="173"/>
      <c r="P18" s="172"/>
    </row>
    <row r="19" spans="2:16" ht="18.5" x14ac:dyDescent="0.45">
      <c r="B19" s="86" t="s">
        <v>10</v>
      </c>
      <c r="C19" s="14">
        <v>0</v>
      </c>
      <c r="D19" s="15" t="s">
        <v>11</v>
      </c>
      <c r="E19" s="38">
        <v>0</v>
      </c>
      <c r="F19" s="31">
        <f t="shared" si="0"/>
        <v>0</v>
      </c>
      <c r="G19"/>
      <c r="H19"/>
      <c r="J19" s="170"/>
      <c r="K19" s="169"/>
      <c r="L19" s="170"/>
      <c r="M19" s="171"/>
      <c r="N19" s="172"/>
      <c r="O19" s="173"/>
      <c r="P19" s="172"/>
    </row>
    <row r="20" spans="2:16" ht="18.5" x14ac:dyDescent="0.45">
      <c r="B20" s="12" t="s">
        <v>35</v>
      </c>
      <c r="C20" s="14">
        <v>0</v>
      </c>
      <c r="D20" s="15" t="s">
        <v>305</v>
      </c>
      <c r="E20" s="38">
        <v>0</v>
      </c>
      <c r="F20" s="31">
        <f t="shared" si="0"/>
        <v>0</v>
      </c>
      <c r="G20"/>
      <c r="H20"/>
      <c r="J20" s="924"/>
      <c r="K20" s="924"/>
      <c r="L20" s="924"/>
      <c r="M20" s="924"/>
      <c r="N20" s="924"/>
      <c r="O20" s="924"/>
      <c r="P20" s="172"/>
    </row>
    <row r="21" spans="2:16" ht="18.5" x14ac:dyDescent="0.45">
      <c r="B21" s="12" t="s">
        <v>35</v>
      </c>
      <c r="C21" s="14">
        <v>0</v>
      </c>
      <c r="D21" s="15"/>
      <c r="E21" s="38">
        <v>0</v>
      </c>
      <c r="F21" s="31">
        <f t="shared" si="0"/>
        <v>0</v>
      </c>
      <c r="G21"/>
      <c r="H21"/>
      <c r="J21" s="158"/>
      <c r="K21" s="166"/>
      <c r="L21" s="166"/>
      <c r="M21" s="167"/>
      <c r="N21" s="156"/>
      <c r="O21" s="168"/>
      <c r="P21" s="156"/>
    </row>
    <row r="22" spans="2:16" ht="18.5" x14ac:dyDescent="0.45">
      <c r="B22" s="12" t="s">
        <v>35</v>
      </c>
      <c r="C22" s="14">
        <v>0</v>
      </c>
      <c r="D22" s="15"/>
      <c r="E22" s="38">
        <v>0</v>
      </c>
      <c r="F22" s="31">
        <f t="shared" si="0"/>
        <v>0</v>
      </c>
      <c r="G22"/>
      <c r="H22"/>
      <c r="J22" s="99"/>
      <c r="K22" s="169"/>
      <c r="L22" s="170"/>
      <c r="M22" s="171"/>
      <c r="N22" s="172"/>
      <c r="O22" s="173"/>
      <c r="P22" s="172"/>
    </row>
    <row r="23" spans="2:16" ht="19" thickBot="1" x14ac:dyDescent="0.5">
      <c r="B23" s="821" t="s">
        <v>373</v>
      </c>
      <c r="C23" s="150"/>
      <c r="D23" s="150"/>
      <c r="E23" s="150"/>
      <c r="F23" s="820">
        <f>SUM(F13:F22)</f>
        <v>0</v>
      </c>
      <c r="G23"/>
      <c r="H23"/>
      <c r="J23" s="170"/>
      <c r="K23" s="169"/>
      <c r="L23" s="170"/>
      <c r="M23" s="171"/>
      <c r="N23" s="172"/>
      <c r="O23" s="173"/>
      <c r="P23" s="172"/>
    </row>
    <row r="24" spans="2:16" ht="20.25" customHeight="1" x14ac:dyDescent="0.45">
      <c r="B24" s="178" t="s">
        <v>66</v>
      </c>
      <c r="C24" s="672" t="s">
        <v>371</v>
      </c>
      <c r="D24" s="679" t="s">
        <v>2</v>
      </c>
      <c r="E24" s="678" t="s">
        <v>3</v>
      </c>
      <c r="F24" s="671" t="s">
        <v>18</v>
      </c>
      <c r="G24"/>
      <c r="H24"/>
      <c r="J24" s="170"/>
      <c r="K24" s="169"/>
      <c r="L24" s="170"/>
      <c r="M24" s="171"/>
      <c r="N24" s="172"/>
      <c r="O24" s="173"/>
      <c r="P24" s="172"/>
    </row>
    <row r="25" spans="2:16" ht="18.5" x14ac:dyDescent="0.45">
      <c r="B25" s="32" t="s">
        <v>414</v>
      </c>
      <c r="C25" s="14">
        <v>0</v>
      </c>
      <c r="D25" s="37" t="s">
        <v>98</v>
      </c>
      <c r="E25" s="38">
        <v>0</v>
      </c>
      <c r="F25" s="31">
        <f>C25*E25</f>
        <v>0</v>
      </c>
      <c r="G25"/>
      <c r="H25"/>
      <c r="J25" s="924"/>
      <c r="K25" s="924"/>
      <c r="L25" s="924"/>
      <c r="M25" s="924"/>
      <c r="N25" s="924"/>
      <c r="O25" s="924"/>
      <c r="P25" s="172"/>
    </row>
    <row r="26" spans="2:16" ht="18.5" x14ac:dyDescent="0.45">
      <c r="B26" s="32" t="s">
        <v>415</v>
      </c>
      <c r="C26" s="14">
        <v>0</v>
      </c>
      <c r="D26" s="37" t="s">
        <v>98</v>
      </c>
      <c r="E26" s="38">
        <v>0</v>
      </c>
      <c r="F26" s="31">
        <f>C26*E26</f>
        <v>0</v>
      </c>
      <c r="G26"/>
      <c r="H26"/>
      <c r="J26" s="158"/>
      <c r="K26" s="166"/>
      <c r="L26" s="166"/>
      <c r="M26" s="167"/>
      <c r="N26" s="156"/>
      <c r="O26" s="168"/>
      <c r="P26" s="156"/>
    </row>
    <row r="27" spans="2:16" ht="18.5" x14ac:dyDescent="0.45">
      <c r="B27" s="32" t="s">
        <v>416</v>
      </c>
      <c r="C27" s="14">
        <v>0</v>
      </c>
      <c r="D27" s="37" t="s">
        <v>119</v>
      </c>
      <c r="E27" s="38">
        <v>0</v>
      </c>
      <c r="F27" s="31">
        <f>C27*E27</f>
        <v>0</v>
      </c>
      <c r="G27"/>
      <c r="H27"/>
      <c r="J27" s="170"/>
      <c r="K27" s="169"/>
      <c r="L27" s="170"/>
      <c r="M27" s="171"/>
      <c r="N27" s="172"/>
      <c r="O27" s="173"/>
      <c r="P27" s="172"/>
    </row>
    <row r="28" spans="2:16" ht="18.5" x14ac:dyDescent="0.45">
      <c r="B28" s="12" t="s">
        <v>35</v>
      </c>
      <c r="C28" s="14">
        <v>0</v>
      </c>
      <c r="D28" s="15"/>
      <c r="E28" s="38">
        <v>0</v>
      </c>
      <c r="F28" s="31">
        <f>C28*E28</f>
        <v>0</v>
      </c>
      <c r="G28"/>
      <c r="H28"/>
      <c r="J28" s="170"/>
      <c r="K28" s="169"/>
      <c r="L28" s="170"/>
      <c r="M28" s="171"/>
      <c r="N28" s="172"/>
      <c r="O28" s="173"/>
      <c r="P28" s="172"/>
    </row>
    <row r="29" spans="2:16" ht="18.5" x14ac:dyDescent="0.45">
      <c r="B29" s="12" t="s">
        <v>35</v>
      </c>
      <c r="C29" s="14">
        <v>0</v>
      </c>
      <c r="D29" s="15"/>
      <c r="E29" s="38">
        <v>0</v>
      </c>
      <c r="F29" s="31">
        <f>C29*E29</f>
        <v>0</v>
      </c>
      <c r="G29"/>
      <c r="H29"/>
      <c r="J29" s="170"/>
      <c r="K29" s="169"/>
      <c r="L29" s="170"/>
      <c r="M29" s="171"/>
      <c r="N29" s="172"/>
      <c r="O29" s="173"/>
      <c r="P29" s="172"/>
    </row>
    <row r="30" spans="2:16" ht="18.5" x14ac:dyDescent="0.45">
      <c r="B30" s="821" t="s">
        <v>374</v>
      </c>
      <c r="C30" s="150"/>
      <c r="D30" s="150"/>
      <c r="E30" s="150"/>
      <c r="F30" s="819">
        <f>SUM(F25:F29)</f>
        <v>0</v>
      </c>
      <c r="G30"/>
      <c r="H30"/>
      <c r="J30" s="924"/>
      <c r="K30" s="924"/>
      <c r="L30" s="924"/>
      <c r="M30" s="924"/>
      <c r="N30" s="924"/>
      <c r="O30" s="924"/>
      <c r="P30" s="172"/>
    </row>
    <row r="31" spans="2:16" ht="29.25" customHeight="1" x14ac:dyDescent="0.5">
      <c r="B31" s="178"/>
      <c r="C31" s="808"/>
      <c r="D31" s="679"/>
      <c r="E31" s="678"/>
      <c r="F31" s="834" t="s">
        <v>18</v>
      </c>
      <c r="G31" s="835" t="s">
        <v>388</v>
      </c>
      <c r="H31" s="836" t="s">
        <v>390</v>
      </c>
      <c r="J31" s="160"/>
      <c r="K31" s="174"/>
      <c r="L31" s="174"/>
      <c r="M31" s="160"/>
      <c r="N31" s="175"/>
      <c r="O31" s="175"/>
      <c r="P31" s="160"/>
    </row>
    <row r="32" spans="2:16" ht="33.75" customHeight="1" thickBot="1" x14ac:dyDescent="0.5">
      <c r="B32" s="822" t="s">
        <v>13</v>
      </c>
      <c r="C32" s="693"/>
      <c r="D32" s="693"/>
      <c r="E32" s="693"/>
      <c r="F32" s="832">
        <f>F30+F23+F11</f>
        <v>0</v>
      </c>
      <c r="G32" s="833">
        <f>'Project Your Income'!G35</f>
        <v>0</v>
      </c>
      <c r="H32" s="819" t="e">
        <f>F32/G32</f>
        <v>#DIV/0!</v>
      </c>
    </row>
    <row r="33" spans="2:8" s="124" customFormat="1" ht="10.5" customHeight="1" thickBot="1" x14ac:dyDescent="0.5">
      <c r="B33" s="692"/>
      <c r="C33" s="692"/>
      <c r="D33" s="692"/>
      <c r="E33" s="692"/>
      <c r="F33" s="185"/>
      <c r="G33" s="188"/>
      <c r="H33" s="28"/>
    </row>
    <row r="34" spans="2:8" s="127" customFormat="1" ht="23.25" customHeight="1" thickBot="1" x14ac:dyDescent="0.6">
      <c r="B34" s="690" t="s">
        <v>129</v>
      </c>
      <c r="C34" s="691"/>
      <c r="D34" s="694"/>
      <c r="E34" s="695"/>
      <c r="F34" s="695"/>
      <c r="G34"/>
      <c r="H34"/>
    </row>
    <row r="35" spans="2:8" ht="18.5" x14ac:dyDescent="0.45">
      <c r="B35" s="186" t="s">
        <v>124</v>
      </c>
      <c r="C35" s="672" t="s">
        <v>371</v>
      </c>
      <c r="D35" s="679" t="s">
        <v>2</v>
      </c>
      <c r="E35" s="678" t="s">
        <v>3</v>
      </c>
      <c r="F35" s="671" t="s">
        <v>387</v>
      </c>
      <c r="G35"/>
      <c r="H35"/>
    </row>
    <row r="36" spans="2:8" ht="18.5" x14ac:dyDescent="0.45">
      <c r="B36" s="53" t="s">
        <v>110</v>
      </c>
      <c r="C36" s="14">
        <v>0</v>
      </c>
      <c r="D36" s="37"/>
      <c r="E36" s="38">
        <v>0</v>
      </c>
      <c r="F36" s="31">
        <f>C36*E36</f>
        <v>0</v>
      </c>
      <c r="G36"/>
      <c r="H36"/>
    </row>
    <row r="37" spans="2:8" ht="18.5" x14ac:dyDescent="0.45">
      <c r="B37" s="12" t="s">
        <v>35</v>
      </c>
      <c r="C37" s="14">
        <v>0</v>
      </c>
      <c r="D37" s="37"/>
      <c r="E37" s="38">
        <v>0</v>
      </c>
      <c r="F37" s="31">
        <f>C37*E37</f>
        <v>0</v>
      </c>
      <c r="G37"/>
      <c r="H37"/>
    </row>
    <row r="38" spans="2:8" ht="18.5" x14ac:dyDescent="0.45">
      <c r="B38" s="12" t="s">
        <v>35</v>
      </c>
      <c r="C38" s="14">
        <v>0</v>
      </c>
      <c r="D38" s="37"/>
      <c r="E38" s="38">
        <v>0</v>
      </c>
      <c r="F38" s="31">
        <f>C38*E38</f>
        <v>0</v>
      </c>
      <c r="G38"/>
      <c r="H38"/>
    </row>
    <row r="39" spans="2:8" ht="19" thickBot="1" x14ac:dyDescent="0.5">
      <c r="B39" s="839" t="s">
        <v>396</v>
      </c>
      <c r="C39" s="180"/>
      <c r="D39" s="180"/>
      <c r="E39" s="180"/>
      <c r="F39" s="824">
        <f>SUM(F36:F38)</f>
        <v>0</v>
      </c>
      <c r="G39"/>
      <c r="H39"/>
    </row>
    <row r="40" spans="2:8" ht="18.5" x14ac:dyDescent="0.45">
      <c r="B40" s="179" t="s">
        <v>111</v>
      </c>
      <c r="C40" s="672" t="s">
        <v>371</v>
      </c>
      <c r="D40" s="679" t="s">
        <v>2</v>
      </c>
      <c r="E40" s="678" t="s">
        <v>3</v>
      </c>
      <c r="F40" s="671" t="s">
        <v>18</v>
      </c>
      <c r="G40"/>
      <c r="H40"/>
    </row>
    <row r="41" spans="2:8" ht="18.5" x14ac:dyDescent="0.45">
      <c r="B41" s="53" t="s">
        <v>110</v>
      </c>
      <c r="C41" s="14">
        <v>0</v>
      </c>
      <c r="D41" s="37"/>
      <c r="E41" s="38">
        <v>0</v>
      </c>
      <c r="F41" s="31">
        <f>C41*E41</f>
        <v>0</v>
      </c>
      <c r="G41"/>
      <c r="H41"/>
    </row>
    <row r="42" spans="2:8" ht="18.5" x14ac:dyDescent="0.45">
      <c r="B42" s="12" t="s">
        <v>35</v>
      </c>
      <c r="C42" s="14">
        <v>0</v>
      </c>
      <c r="D42" s="37"/>
      <c r="E42" s="38">
        <v>0</v>
      </c>
      <c r="F42" s="31">
        <f>C42*E42</f>
        <v>0</v>
      </c>
      <c r="G42"/>
      <c r="H42"/>
    </row>
    <row r="43" spans="2:8" ht="18.5" x14ac:dyDescent="0.45">
      <c r="B43" s="12" t="s">
        <v>35</v>
      </c>
      <c r="C43" s="22">
        <v>0</v>
      </c>
      <c r="D43" s="181"/>
      <c r="E43" s="118">
        <v>0</v>
      </c>
      <c r="F43" s="182">
        <f>C43*E43</f>
        <v>0</v>
      </c>
      <c r="G43"/>
      <c r="H43"/>
    </row>
    <row r="44" spans="2:8" ht="19" thickBot="1" x14ac:dyDescent="0.5">
      <c r="B44" s="838" t="s">
        <v>395</v>
      </c>
      <c r="C44" s="180"/>
      <c r="D44" s="180"/>
      <c r="E44" s="180"/>
      <c r="F44" s="824">
        <f>SUM(F41:F43)</f>
        <v>0</v>
      </c>
      <c r="G44"/>
      <c r="H44"/>
    </row>
    <row r="45" spans="2:8" ht="18.5" x14ac:dyDescent="0.45">
      <c r="B45" s="183" t="s">
        <v>112</v>
      </c>
      <c r="C45" s="672" t="s">
        <v>371</v>
      </c>
      <c r="D45" s="679" t="s">
        <v>2</v>
      </c>
      <c r="E45" s="678" t="s">
        <v>3</v>
      </c>
      <c r="F45" s="671" t="s">
        <v>18</v>
      </c>
      <c r="G45"/>
      <c r="H45"/>
    </row>
    <row r="46" spans="2:8" ht="18.5" x14ac:dyDescent="0.45">
      <c r="B46" s="53" t="s">
        <v>110</v>
      </c>
      <c r="C46" s="14">
        <v>0</v>
      </c>
      <c r="D46" s="37" t="s">
        <v>98</v>
      </c>
      <c r="E46" s="38">
        <v>0</v>
      </c>
      <c r="F46" s="31">
        <f>C46*E46</f>
        <v>0</v>
      </c>
      <c r="G46"/>
      <c r="H46"/>
    </row>
    <row r="47" spans="2:8" ht="18.5" x14ac:dyDescent="0.45">
      <c r="B47" s="12" t="s">
        <v>35</v>
      </c>
      <c r="C47" s="14">
        <v>0</v>
      </c>
      <c r="D47" s="37"/>
      <c r="E47" s="38">
        <v>0</v>
      </c>
      <c r="F47" s="31">
        <f>C47*E47</f>
        <v>0</v>
      </c>
      <c r="G47"/>
      <c r="H47"/>
    </row>
    <row r="48" spans="2:8" ht="18.5" x14ac:dyDescent="0.45">
      <c r="B48" s="21" t="s">
        <v>35</v>
      </c>
      <c r="C48" s="22">
        <v>0</v>
      </c>
      <c r="D48" s="181"/>
      <c r="E48" s="118">
        <v>0</v>
      </c>
      <c r="F48" s="182">
        <f>C48*E48</f>
        <v>0</v>
      </c>
      <c r="G48"/>
      <c r="H48"/>
    </row>
    <row r="49" spans="2:8" ht="19" thickBot="1" x14ac:dyDescent="0.5">
      <c r="B49" s="838" t="s">
        <v>394</v>
      </c>
      <c r="C49" s="180"/>
      <c r="D49" s="180"/>
      <c r="E49" s="180"/>
      <c r="F49" s="824">
        <f>SUM(F46:F48)</f>
        <v>0</v>
      </c>
      <c r="G49"/>
      <c r="H49"/>
    </row>
    <row r="50" spans="2:8" ht="18.5" x14ac:dyDescent="0.45">
      <c r="B50" s="183" t="s">
        <v>113</v>
      </c>
      <c r="C50" s="672" t="s">
        <v>371</v>
      </c>
      <c r="D50" s="679" t="s">
        <v>2</v>
      </c>
      <c r="E50" s="678" t="s">
        <v>3</v>
      </c>
      <c r="F50" s="671" t="s">
        <v>18</v>
      </c>
      <c r="G50"/>
      <c r="H50"/>
    </row>
    <row r="51" spans="2:8" ht="18.5" x14ac:dyDescent="0.45">
      <c r="B51" s="53" t="s">
        <v>110</v>
      </c>
      <c r="C51" s="14">
        <v>0</v>
      </c>
      <c r="D51" s="37" t="s">
        <v>98</v>
      </c>
      <c r="E51" s="38">
        <v>0</v>
      </c>
      <c r="F51" s="31">
        <f>C51*E51</f>
        <v>0</v>
      </c>
      <c r="G51"/>
      <c r="H51"/>
    </row>
    <row r="52" spans="2:8" ht="18.5" x14ac:dyDescent="0.45">
      <c r="B52" s="12" t="s">
        <v>35</v>
      </c>
      <c r="C52" s="14">
        <v>0</v>
      </c>
      <c r="D52" s="37"/>
      <c r="E52" s="38">
        <v>0</v>
      </c>
      <c r="F52" s="31">
        <f>C52*E52</f>
        <v>0</v>
      </c>
      <c r="G52"/>
      <c r="H52"/>
    </row>
    <row r="53" spans="2:8" ht="18.5" x14ac:dyDescent="0.45">
      <c r="B53" s="21" t="s">
        <v>35</v>
      </c>
      <c r="C53" s="22">
        <v>0</v>
      </c>
      <c r="D53" s="181"/>
      <c r="E53" s="118">
        <v>0</v>
      </c>
      <c r="F53" s="182">
        <f>C53*E53</f>
        <v>0</v>
      </c>
      <c r="G53"/>
      <c r="H53"/>
    </row>
    <row r="54" spans="2:8" ht="19" thickBot="1" x14ac:dyDescent="0.5">
      <c r="B54" s="838" t="s">
        <v>393</v>
      </c>
      <c r="C54" s="180"/>
      <c r="D54" s="180"/>
      <c r="E54" s="180"/>
      <c r="F54" s="824">
        <f>SUM(F51:F53)</f>
        <v>0</v>
      </c>
      <c r="G54"/>
      <c r="H54"/>
    </row>
    <row r="55" spans="2:8" ht="18.5" x14ac:dyDescent="0.45">
      <c r="B55" s="183" t="s">
        <v>99</v>
      </c>
      <c r="C55" s="672" t="s">
        <v>371</v>
      </c>
      <c r="D55" s="679" t="s">
        <v>2</v>
      </c>
      <c r="E55" s="678" t="s">
        <v>3</v>
      </c>
      <c r="F55" s="671" t="s">
        <v>18</v>
      </c>
      <c r="G55"/>
      <c r="H55"/>
    </row>
    <row r="56" spans="2:8" ht="18.5" x14ac:dyDescent="0.45">
      <c r="B56" s="12" t="s">
        <v>35</v>
      </c>
      <c r="C56" s="14">
        <v>0</v>
      </c>
      <c r="D56" s="37"/>
      <c r="E56" s="38">
        <v>0</v>
      </c>
      <c r="F56" s="31">
        <f>C56*E56</f>
        <v>0</v>
      </c>
      <c r="G56"/>
      <c r="H56"/>
    </row>
    <row r="57" spans="2:8" ht="18.5" x14ac:dyDescent="0.45">
      <c r="B57" s="12" t="s">
        <v>35</v>
      </c>
      <c r="C57" s="14">
        <v>0</v>
      </c>
      <c r="D57" s="37"/>
      <c r="E57" s="38">
        <v>0</v>
      </c>
      <c r="F57" s="31">
        <f>C57*E57</f>
        <v>0</v>
      </c>
      <c r="G57"/>
      <c r="H57"/>
    </row>
    <row r="58" spans="2:8" ht="18.5" x14ac:dyDescent="0.45">
      <c r="B58" s="21" t="s">
        <v>35</v>
      </c>
      <c r="C58" s="22">
        <v>0</v>
      </c>
      <c r="D58" s="181"/>
      <c r="E58" s="118">
        <v>0</v>
      </c>
      <c r="F58" s="182">
        <f>C58*E58</f>
        <v>0</v>
      </c>
      <c r="G58"/>
      <c r="H58"/>
    </row>
    <row r="59" spans="2:8" ht="19" thickBot="1" x14ac:dyDescent="0.5">
      <c r="B59" s="837" t="s">
        <v>392</v>
      </c>
      <c r="C59" s="184"/>
      <c r="D59" s="184"/>
      <c r="E59" s="184"/>
      <c r="F59" s="823">
        <f>SUM(F56:F58)</f>
        <v>0</v>
      </c>
      <c r="G59"/>
      <c r="H59"/>
    </row>
    <row r="60" spans="2:8" ht="36.75" customHeight="1" thickBot="1" x14ac:dyDescent="0.4">
      <c r="B60" s="818"/>
      <c r="C60" s="818"/>
      <c r="D60" s="818"/>
      <c r="E60" s="818"/>
      <c r="F60" s="818" t="s">
        <v>18</v>
      </c>
      <c r="G60"/>
      <c r="H60"/>
    </row>
    <row r="61" spans="2:8" ht="31.5" customHeight="1" thickBot="1" x14ac:dyDescent="0.5">
      <c r="B61" s="822" t="s">
        <v>13</v>
      </c>
      <c r="C61" s="693"/>
      <c r="D61" s="693"/>
      <c r="E61" s="693"/>
      <c r="F61" s="829">
        <f>((F59+F54+F49+F44+F39))</f>
        <v>0</v>
      </c>
      <c r="G61"/>
      <c r="H61"/>
    </row>
    <row r="62" spans="2:8" ht="19" thickBot="1" x14ac:dyDescent="0.5">
      <c r="B62" s="828"/>
      <c r="C62" s="828"/>
      <c r="D62" s="828"/>
      <c r="E62" s="828"/>
      <c r="F62" s="185"/>
      <c r="G62"/>
      <c r="H62"/>
    </row>
    <row r="63" spans="2:8" ht="42" customHeight="1" thickBot="1" x14ac:dyDescent="0.55000000000000004">
      <c r="B63" s="840" t="s">
        <v>397</v>
      </c>
      <c r="C63" s="841"/>
      <c r="D63" s="841"/>
      <c r="E63" s="841"/>
      <c r="F63" s="842">
        <f>F61+F32</f>
        <v>0</v>
      </c>
      <c r="G63"/>
      <c r="H63"/>
    </row>
    <row r="64" spans="2:8" s="30" customFormat="1" ht="18.75" customHeight="1" thickBot="1" x14ac:dyDescent="0.55000000000000004">
      <c r="B64" s="830"/>
      <c r="D64" s="810"/>
    </row>
    <row r="65" spans="2:6" ht="56.25" customHeight="1" thickBot="1" x14ac:dyDescent="0.55000000000000004">
      <c r="B65" s="831" t="s">
        <v>398</v>
      </c>
      <c r="C65" s="843">
        <f>IFERROR((F63+'Production Labor'!F55)/'Project Your Income'!G35,0)</f>
        <v>0</v>
      </c>
    </row>
    <row r="70" spans="2:6" x14ac:dyDescent="0.35">
      <c r="F70" s="827"/>
    </row>
    <row r="71" spans="2:6" x14ac:dyDescent="0.35">
      <c r="F71" s="827"/>
    </row>
    <row r="72" spans="2:6" ht="15.5" x14ac:dyDescent="0.35">
      <c r="B72" s="553"/>
      <c r="C72" s="580"/>
      <c r="D72" s="214"/>
      <c r="F72" s="827"/>
    </row>
    <row r="73" spans="2:6" ht="15.5" x14ac:dyDescent="0.35">
      <c r="B73" s="553"/>
      <c r="C73" s="580"/>
      <c r="D73" s="766"/>
    </row>
    <row r="74" spans="2:6" ht="15.5" x14ac:dyDescent="0.35">
      <c r="B74" s="553"/>
      <c r="C74" s="580"/>
      <c r="D74" s="214"/>
    </row>
    <row r="75" spans="2:6" ht="15.5" x14ac:dyDescent="0.35">
      <c r="B75" s="553"/>
      <c r="C75" s="580"/>
      <c r="D75" s="214"/>
    </row>
  </sheetData>
  <sheetProtection sheet="1" selectLockedCells="1"/>
  <mergeCells count="8">
    <mergeCell ref="J20:O20"/>
    <mergeCell ref="J25:O25"/>
    <mergeCell ref="J30:O30"/>
    <mergeCell ref="E1:G1"/>
    <mergeCell ref="B1:D1"/>
    <mergeCell ref="B3:K3"/>
    <mergeCell ref="J7:M7"/>
    <mergeCell ref="J15:O15"/>
  </mergeCells>
  <pageMargins left="0.7" right="0.7" top="0.75" bottom="0.75" header="0.3" footer="0.3"/>
  <pageSetup scale="3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vt:i4>
      </vt:variant>
    </vt:vector>
  </HeadingPairs>
  <TitlesOfParts>
    <vt:vector size="24" baseType="lpstr">
      <vt:lpstr>Welcome</vt:lpstr>
      <vt:lpstr> Labor Overheads</vt:lpstr>
      <vt:lpstr>Cash Overheads</vt:lpstr>
      <vt:lpstr>Depreciation Overheads</vt:lpstr>
      <vt:lpstr>Crop1</vt:lpstr>
      <vt:lpstr>Project Your Income</vt:lpstr>
      <vt:lpstr>Describe Your Farm</vt:lpstr>
      <vt:lpstr>Production Labor</vt:lpstr>
      <vt:lpstr>Direct Costs</vt:lpstr>
      <vt:lpstr>Crop 1 Assessment</vt:lpstr>
      <vt:lpstr>Crop 2</vt:lpstr>
      <vt:lpstr>Crop 3</vt:lpstr>
      <vt:lpstr>Crop 4</vt:lpstr>
      <vt:lpstr>Crop 5</vt:lpstr>
      <vt:lpstr>Crop 6</vt:lpstr>
      <vt:lpstr>Crop 7</vt:lpstr>
      <vt:lpstr>Crop 8</vt:lpstr>
      <vt:lpstr>Crop 9</vt:lpstr>
      <vt:lpstr>Crop 10</vt:lpstr>
      <vt:lpstr>All Crops Assessment</vt:lpstr>
      <vt:lpstr>Covering Overheads + Profit</vt:lpstr>
      <vt:lpstr>Scenarios Tool</vt:lpstr>
      <vt:lpstr>'All Crops Assessment'!Print_Area</vt:lpstr>
      <vt:lpstr>'Production Labor'!Print_Area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dc:creator>
  <cp:lastModifiedBy>CYFAR</cp:lastModifiedBy>
  <cp:lastPrinted>2016-02-24T20:12:14Z</cp:lastPrinted>
  <dcterms:created xsi:type="dcterms:W3CDTF">2012-11-29T19:16:58Z</dcterms:created>
  <dcterms:modified xsi:type="dcterms:W3CDTF">2017-05-18T17:17:29Z</dcterms:modified>
</cp:coreProperties>
</file>