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YFAR\Documents\"/>
    </mc:Choice>
  </mc:AlternateContent>
  <bookViews>
    <workbookView xWindow="0" yWindow="0" windowWidth="19200" windowHeight="7050" tabRatio="841"/>
  </bookViews>
  <sheets>
    <sheet name="Welcome" sheetId="101" r:id="rId1"/>
    <sheet name=" Labor Overheads" sheetId="142" r:id="rId2"/>
    <sheet name="Cash Overheads" sheetId="10" r:id="rId3"/>
    <sheet name="Depreciation Overheads" sheetId="11" r:id="rId4"/>
    <sheet name="Crop1" sheetId="13" r:id="rId5"/>
    <sheet name="Project Your Income" sheetId="5" r:id="rId6"/>
    <sheet name="Describe Your Farm" sheetId="141" r:id="rId7"/>
    <sheet name="Production Labor" sheetId="8" r:id="rId8"/>
    <sheet name="Direct Costs" sheetId="9" r:id="rId9"/>
    <sheet name="Crop 1 Assessment" sheetId="12" r:id="rId10"/>
    <sheet name="Crop 2" sheetId="129" r:id="rId11"/>
    <sheet name="Crop 3" sheetId="144" r:id="rId12"/>
    <sheet name="Crop 4" sheetId="145" r:id="rId13"/>
    <sheet name="Crop 5" sheetId="146" r:id="rId14"/>
    <sheet name="Crop 6" sheetId="147" r:id="rId15"/>
    <sheet name="Crop 7" sheetId="148" r:id="rId16"/>
    <sheet name="Crop 8" sheetId="149" r:id="rId17"/>
    <sheet name="Crop 9" sheetId="150" r:id="rId18"/>
    <sheet name="Crop 10" sheetId="151" r:id="rId19"/>
    <sheet name="All Crops Assessment" sheetId="14" r:id="rId20"/>
    <sheet name="Covering Overheads + Profit" sheetId="139" r:id="rId21"/>
    <sheet name="Scenarios Tool" sheetId="140" r:id="rId22"/>
  </sheets>
  <definedNames>
    <definedName name="_xlnm.Print_Area" localSheetId="19">'All Crops Assessment'!$B$20:$O$50</definedName>
    <definedName name="_xlnm.Print_Area" localSheetId="7">'Production Labor'!$B$1:$G$69</definedName>
  </definedNames>
  <calcPr calcId="162913" concurrentCalc="0"/>
</workbook>
</file>

<file path=xl/calcChain.xml><?xml version="1.0" encoding="utf-8"?>
<calcChain xmlns="http://schemas.openxmlformats.org/spreadsheetml/2006/main">
  <c r="D18" i="139" l="1"/>
  <c r="F22" i="139"/>
  <c r="E22" i="139"/>
  <c r="H67" i="9"/>
  <c r="F38" i="9"/>
  <c r="H66" i="9"/>
  <c r="F66" i="9"/>
  <c r="H65" i="9"/>
  <c r="F65" i="9"/>
  <c r="H60" i="9"/>
  <c r="F60" i="9"/>
  <c r="H55" i="9"/>
  <c r="F55" i="9"/>
  <c r="H50" i="9"/>
  <c r="F50" i="9"/>
  <c r="H45" i="9"/>
  <c r="F33" i="9"/>
  <c r="H26" i="9"/>
  <c r="F26" i="9"/>
  <c r="F12" i="9"/>
  <c r="F13" i="9"/>
  <c r="F14" i="9"/>
  <c r="E9" i="5"/>
  <c r="E14" i="5"/>
  <c r="G35" i="5"/>
  <c r="C18" i="141"/>
  <c r="C19" i="141"/>
  <c r="G12" i="9"/>
  <c r="H12" i="9"/>
  <c r="G13" i="9"/>
  <c r="H13" i="9"/>
  <c r="H14" i="9"/>
  <c r="F37" i="8"/>
  <c r="C13" i="8"/>
  <c r="C61" i="8"/>
  <c r="E69" i="8"/>
  <c r="F63" i="8"/>
  <c r="D61" i="8"/>
  <c r="E68" i="8"/>
  <c r="E66" i="8"/>
  <c r="F24" i="8"/>
  <c r="F48" i="8"/>
  <c r="F58" i="8"/>
  <c r="F62" i="8"/>
  <c r="F64" i="8"/>
  <c r="D60" i="8"/>
  <c r="C60" i="8"/>
  <c r="G9" i="5"/>
  <c r="G14" i="5"/>
  <c r="G36" i="5"/>
  <c r="H9" i="5"/>
  <c r="F70" i="11"/>
  <c r="F75" i="11"/>
  <c r="F76" i="11"/>
  <c r="F51" i="11"/>
  <c r="C62" i="10"/>
  <c r="C61" i="10"/>
  <c r="C58" i="10"/>
  <c r="C52" i="10"/>
  <c r="C42" i="10"/>
  <c r="C38" i="10"/>
  <c r="C29" i="10"/>
  <c r="C25" i="10"/>
  <c r="C20" i="10"/>
  <c r="C13" i="10"/>
  <c r="C24" i="142"/>
  <c r="I18" i="142"/>
  <c r="K18" i="142"/>
  <c r="I19" i="142"/>
  <c r="K19" i="142"/>
  <c r="K23" i="142"/>
  <c r="C20" i="142"/>
  <c r="D17" i="142"/>
  <c r="E102" i="144"/>
  <c r="E102" i="129"/>
  <c r="C13" i="142"/>
  <c r="I9" i="142"/>
  <c r="I8" i="142"/>
  <c r="I10" i="142"/>
  <c r="I11" i="142"/>
  <c r="D11" i="142"/>
  <c r="F19" i="140"/>
  <c r="K34" i="140"/>
  <c r="E19" i="140"/>
  <c r="J34" i="140"/>
  <c r="G19" i="140"/>
  <c r="L34" i="140"/>
  <c r="C16" i="141"/>
  <c r="J35" i="140"/>
  <c r="F11" i="11"/>
  <c r="F12" i="11"/>
  <c r="F13" i="11"/>
  <c r="F14" i="11"/>
  <c r="F15" i="11"/>
  <c r="F16" i="11"/>
  <c r="F17" i="11"/>
  <c r="F18" i="11"/>
  <c r="F19" i="11"/>
  <c r="F21" i="11"/>
  <c r="F22" i="11"/>
  <c r="F23" i="11"/>
  <c r="F24" i="11"/>
  <c r="F25" i="11"/>
  <c r="F26" i="11"/>
  <c r="F27" i="11"/>
  <c r="F28" i="11"/>
  <c r="F29" i="11"/>
  <c r="F30" i="11"/>
  <c r="F31" i="11"/>
  <c r="F35" i="11"/>
  <c r="F36" i="11"/>
  <c r="F37" i="11"/>
  <c r="F38" i="11"/>
  <c r="F42" i="11"/>
  <c r="F43" i="11"/>
  <c r="F44" i="11"/>
  <c r="F45" i="11"/>
  <c r="F46" i="11"/>
  <c r="F52" i="11"/>
  <c r="F53" i="11"/>
  <c r="F54" i="11"/>
  <c r="F55" i="11"/>
  <c r="F56" i="11"/>
  <c r="F57" i="11"/>
  <c r="F58" i="11"/>
  <c r="F59" i="11"/>
  <c r="F60" i="11"/>
  <c r="F61" i="11"/>
  <c r="F62" i="11"/>
  <c r="F68" i="11"/>
  <c r="F69" i="11"/>
  <c r="F65" i="11"/>
  <c r="F66" i="11"/>
  <c r="F71" i="11"/>
  <c r="F72" i="11"/>
  <c r="F73" i="11"/>
  <c r="F74" i="11"/>
  <c r="D11" i="139"/>
  <c r="D14" i="142"/>
  <c r="D15" i="142"/>
  <c r="D21" i="142"/>
  <c r="D22" i="142"/>
  <c r="C23" i="142"/>
  <c r="E100" i="129"/>
  <c r="E103" i="129"/>
  <c r="E100" i="144"/>
  <c r="E103" i="144"/>
  <c r="E100" i="145"/>
  <c r="E103" i="145"/>
  <c r="E100" i="146"/>
  <c r="E103" i="146"/>
  <c r="E100" i="147"/>
  <c r="E103" i="147"/>
  <c r="E100" i="148"/>
  <c r="E103" i="148"/>
  <c r="E100" i="149"/>
  <c r="E103" i="149"/>
  <c r="E100" i="150"/>
  <c r="E103" i="150"/>
  <c r="E100" i="151"/>
  <c r="E103" i="151"/>
  <c r="D25" i="142"/>
  <c r="D26" i="142"/>
  <c r="D28" i="142"/>
  <c r="D9" i="139"/>
  <c r="D10" i="139"/>
  <c r="D12" i="139"/>
  <c r="C6" i="12"/>
  <c r="C22" i="14"/>
  <c r="L8" i="139"/>
  <c r="L9" i="139"/>
  <c r="F56" i="14"/>
  <c r="F54" i="14"/>
  <c r="F58" i="14"/>
  <c r="G16" i="9"/>
  <c r="H16" i="9"/>
  <c r="G17" i="9"/>
  <c r="H17" i="9"/>
  <c r="G18" i="9"/>
  <c r="H18" i="9"/>
  <c r="G19" i="9"/>
  <c r="H19" i="9"/>
  <c r="G20" i="9"/>
  <c r="H20" i="9"/>
  <c r="G21" i="9"/>
  <c r="H21" i="9"/>
  <c r="G22" i="9"/>
  <c r="H22" i="9"/>
  <c r="G23" i="9"/>
  <c r="H23" i="9"/>
  <c r="G24" i="9"/>
  <c r="H24" i="9"/>
  <c r="G25" i="9"/>
  <c r="H25" i="9"/>
  <c r="G28" i="9"/>
  <c r="H28" i="9"/>
  <c r="G29" i="9"/>
  <c r="H29" i="9"/>
  <c r="G30" i="9"/>
  <c r="H30" i="9"/>
  <c r="G31" i="9"/>
  <c r="H31" i="9"/>
  <c r="G32" i="9"/>
  <c r="H32" i="9"/>
  <c r="H33" i="9"/>
  <c r="G42" i="9"/>
  <c r="H42" i="9"/>
  <c r="G43" i="9"/>
  <c r="H43" i="9"/>
  <c r="G44" i="9"/>
  <c r="H44" i="9"/>
  <c r="G47" i="9"/>
  <c r="H47" i="9"/>
  <c r="G48" i="9"/>
  <c r="H48" i="9"/>
  <c r="G49" i="9"/>
  <c r="H49" i="9"/>
  <c r="G52" i="9"/>
  <c r="H52" i="9"/>
  <c r="G53" i="9"/>
  <c r="H53" i="9"/>
  <c r="G54" i="9"/>
  <c r="H54" i="9"/>
  <c r="G57" i="9"/>
  <c r="H57" i="9"/>
  <c r="G58" i="9"/>
  <c r="H58" i="9"/>
  <c r="G59" i="9"/>
  <c r="H59" i="9"/>
  <c r="G62" i="9"/>
  <c r="H62" i="9"/>
  <c r="G63" i="9"/>
  <c r="H63" i="9"/>
  <c r="G64" i="9"/>
  <c r="H64" i="9"/>
  <c r="C5" i="12"/>
  <c r="C7" i="12"/>
  <c r="C23" i="14"/>
  <c r="F58" i="129"/>
  <c r="F71" i="129"/>
  <c r="F82" i="129"/>
  <c r="F92" i="129"/>
  <c r="F96" i="129"/>
  <c r="F98" i="129"/>
  <c r="C164" i="129"/>
  <c r="C166" i="129"/>
  <c r="F23" i="14"/>
  <c r="F58" i="144"/>
  <c r="F71" i="144"/>
  <c r="F82" i="144"/>
  <c r="F92" i="144"/>
  <c r="F96" i="144"/>
  <c r="F98" i="144"/>
  <c r="C164" i="144"/>
  <c r="C166" i="144"/>
  <c r="I23" i="14"/>
  <c r="F58" i="145"/>
  <c r="F71" i="145"/>
  <c r="F82" i="145"/>
  <c r="F92" i="145"/>
  <c r="F96" i="145"/>
  <c r="F98" i="145"/>
  <c r="C164" i="145"/>
  <c r="C166" i="145"/>
  <c r="L23" i="14"/>
  <c r="F58" i="146"/>
  <c r="F71" i="146"/>
  <c r="F82" i="146"/>
  <c r="F92" i="146"/>
  <c r="F96" i="146"/>
  <c r="F98" i="146"/>
  <c r="C164" i="146"/>
  <c r="C166" i="146"/>
  <c r="O23" i="14"/>
  <c r="F58" i="147"/>
  <c r="F71" i="147"/>
  <c r="F82" i="147"/>
  <c r="F92" i="147"/>
  <c r="F96" i="147"/>
  <c r="F98" i="147"/>
  <c r="C164" i="147"/>
  <c r="C166" i="147"/>
  <c r="C39" i="14"/>
  <c r="F58" i="148"/>
  <c r="F71" i="148"/>
  <c r="F82" i="148"/>
  <c r="F92" i="148"/>
  <c r="F96" i="148"/>
  <c r="F98" i="148"/>
  <c r="C164" i="148"/>
  <c r="C166" i="148"/>
  <c r="F39" i="14"/>
  <c r="F58" i="149"/>
  <c r="F71" i="149"/>
  <c r="F82" i="149"/>
  <c r="F92" i="149"/>
  <c r="F96" i="149"/>
  <c r="F98" i="149"/>
  <c r="C164" i="149"/>
  <c r="C166" i="149"/>
  <c r="I39" i="14"/>
  <c r="F58" i="150"/>
  <c r="F71" i="150"/>
  <c r="F82" i="150"/>
  <c r="F92" i="150"/>
  <c r="F96" i="150"/>
  <c r="F98" i="150"/>
  <c r="C164" i="150"/>
  <c r="C166" i="150"/>
  <c r="L39" i="14"/>
  <c r="F58" i="151"/>
  <c r="F71" i="151"/>
  <c r="F82" i="151"/>
  <c r="F92" i="151"/>
  <c r="F96" i="151"/>
  <c r="F98" i="151"/>
  <c r="C164" i="151"/>
  <c r="C166" i="151"/>
  <c r="O39" i="14"/>
  <c r="F55" i="14"/>
  <c r="F59" i="14"/>
  <c r="C24" i="8"/>
  <c r="C37" i="8"/>
  <c r="C48" i="8"/>
  <c r="C58" i="8"/>
  <c r="E10" i="5"/>
  <c r="E11" i="5"/>
  <c r="E12" i="5"/>
  <c r="E13" i="5"/>
  <c r="E16" i="5"/>
  <c r="E17" i="5"/>
  <c r="E18" i="5"/>
  <c r="E19" i="5"/>
  <c r="E20" i="5"/>
  <c r="E21" i="5"/>
  <c r="E23" i="5"/>
  <c r="E24" i="5"/>
  <c r="E25" i="5"/>
  <c r="E27" i="5"/>
  <c r="E28" i="5"/>
  <c r="E29" i="5"/>
  <c r="E31" i="5"/>
  <c r="E32" i="5"/>
  <c r="E33" i="5"/>
  <c r="I20" i="142"/>
  <c r="K20" i="142"/>
  <c r="I21" i="142"/>
  <c r="K21" i="142"/>
  <c r="I22" i="142"/>
  <c r="K22" i="142"/>
  <c r="C58" i="129"/>
  <c r="C71" i="129"/>
  <c r="C82" i="129"/>
  <c r="C92" i="129"/>
  <c r="C94" i="129"/>
  <c r="E7" i="129"/>
  <c r="E8" i="129"/>
  <c r="E9" i="129"/>
  <c r="E10" i="129"/>
  <c r="E11" i="129"/>
  <c r="E12" i="129"/>
  <c r="E14" i="129"/>
  <c r="E15" i="129"/>
  <c r="E16" i="129"/>
  <c r="E17" i="129"/>
  <c r="E18" i="129"/>
  <c r="E19" i="129"/>
  <c r="E21" i="129"/>
  <c r="E22" i="129"/>
  <c r="E23" i="129"/>
  <c r="E25" i="129"/>
  <c r="E26" i="129"/>
  <c r="E27" i="129"/>
  <c r="E29" i="129"/>
  <c r="E30" i="129"/>
  <c r="E31" i="129"/>
  <c r="H32" i="129"/>
  <c r="C40" i="129"/>
  <c r="C41" i="129"/>
  <c r="C47" i="129"/>
  <c r="C95" i="129"/>
  <c r="C58" i="144"/>
  <c r="C71" i="144"/>
  <c r="C82" i="144"/>
  <c r="C92" i="144"/>
  <c r="C94" i="144"/>
  <c r="E7" i="144"/>
  <c r="E8" i="144"/>
  <c r="E9" i="144"/>
  <c r="E10" i="144"/>
  <c r="E11" i="144"/>
  <c r="E12" i="144"/>
  <c r="E14" i="144"/>
  <c r="E15" i="144"/>
  <c r="E16" i="144"/>
  <c r="E17" i="144"/>
  <c r="E18" i="144"/>
  <c r="E19" i="144"/>
  <c r="E21" i="144"/>
  <c r="E22" i="144"/>
  <c r="E23" i="144"/>
  <c r="E25" i="144"/>
  <c r="E26" i="144"/>
  <c r="E27" i="144"/>
  <c r="E29" i="144"/>
  <c r="E30" i="144"/>
  <c r="E31" i="144"/>
  <c r="H32" i="144"/>
  <c r="C40" i="144"/>
  <c r="C41" i="144"/>
  <c r="C47" i="144"/>
  <c r="C95" i="144"/>
  <c r="C58" i="145"/>
  <c r="C71" i="145"/>
  <c r="C82" i="145"/>
  <c r="C92" i="145"/>
  <c r="C94" i="145"/>
  <c r="E7" i="145"/>
  <c r="E8" i="145"/>
  <c r="E9" i="145"/>
  <c r="E10" i="145"/>
  <c r="E11" i="145"/>
  <c r="E12" i="145"/>
  <c r="E14" i="145"/>
  <c r="E15" i="145"/>
  <c r="E16" i="145"/>
  <c r="E17" i="145"/>
  <c r="E18" i="145"/>
  <c r="E19" i="145"/>
  <c r="E21" i="145"/>
  <c r="E22" i="145"/>
  <c r="E23" i="145"/>
  <c r="E25" i="145"/>
  <c r="E26" i="145"/>
  <c r="E27" i="145"/>
  <c r="E29" i="145"/>
  <c r="E30" i="145"/>
  <c r="E31" i="145"/>
  <c r="H32" i="145"/>
  <c r="C40" i="145"/>
  <c r="C41" i="145"/>
  <c r="C47" i="145"/>
  <c r="C95" i="145"/>
  <c r="C58" i="146"/>
  <c r="C71" i="146"/>
  <c r="C82" i="146"/>
  <c r="C92" i="146"/>
  <c r="C94" i="146"/>
  <c r="E7" i="146"/>
  <c r="E8" i="146"/>
  <c r="E9" i="146"/>
  <c r="E10" i="146"/>
  <c r="E11" i="146"/>
  <c r="E12" i="146"/>
  <c r="E14" i="146"/>
  <c r="E15" i="146"/>
  <c r="E16" i="146"/>
  <c r="E17" i="146"/>
  <c r="E18" i="146"/>
  <c r="E19" i="146"/>
  <c r="E21" i="146"/>
  <c r="E22" i="146"/>
  <c r="E23" i="146"/>
  <c r="E25" i="146"/>
  <c r="E26" i="146"/>
  <c r="E27" i="146"/>
  <c r="E29" i="146"/>
  <c r="E30" i="146"/>
  <c r="E31" i="146"/>
  <c r="H32" i="146"/>
  <c r="C40" i="146"/>
  <c r="C41" i="146"/>
  <c r="C47" i="146"/>
  <c r="C95" i="146"/>
  <c r="C92" i="147"/>
  <c r="C58" i="148"/>
  <c r="C71" i="148"/>
  <c r="C82" i="148"/>
  <c r="C92" i="148"/>
  <c r="C94" i="148"/>
  <c r="E7" i="148"/>
  <c r="E8" i="148"/>
  <c r="E9" i="148"/>
  <c r="E10" i="148"/>
  <c r="E11" i="148"/>
  <c r="E12" i="148"/>
  <c r="E14" i="148"/>
  <c r="E15" i="148"/>
  <c r="E16" i="148"/>
  <c r="E17" i="148"/>
  <c r="E18" i="148"/>
  <c r="E19" i="148"/>
  <c r="E21" i="148"/>
  <c r="E22" i="148"/>
  <c r="E23" i="148"/>
  <c r="E25" i="148"/>
  <c r="E26" i="148"/>
  <c r="E27" i="148"/>
  <c r="E29" i="148"/>
  <c r="E30" i="148"/>
  <c r="E31" i="148"/>
  <c r="H32" i="148"/>
  <c r="C40" i="148"/>
  <c r="C41" i="148"/>
  <c r="C47" i="148"/>
  <c r="C95" i="148"/>
  <c r="C58" i="149"/>
  <c r="C71" i="149"/>
  <c r="C82" i="149"/>
  <c r="C92" i="149"/>
  <c r="C94" i="149"/>
  <c r="E7" i="149"/>
  <c r="E8" i="149"/>
  <c r="E9" i="149"/>
  <c r="E10" i="149"/>
  <c r="E11" i="149"/>
  <c r="E12" i="149"/>
  <c r="E14" i="149"/>
  <c r="E15" i="149"/>
  <c r="E16" i="149"/>
  <c r="E17" i="149"/>
  <c r="E18" i="149"/>
  <c r="E19" i="149"/>
  <c r="E21" i="149"/>
  <c r="E22" i="149"/>
  <c r="E23" i="149"/>
  <c r="E25" i="149"/>
  <c r="E26" i="149"/>
  <c r="E27" i="149"/>
  <c r="E29" i="149"/>
  <c r="E30" i="149"/>
  <c r="E31" i="149"/>
  <c r="H32" i="149"/>
  <c r="C40" i="149"/>
  <c r="C41" i="149"/>
  <c r="C47" i="149"/>
  <c r="C95" i="149"/>
  <c r="C58" i="150"/>
  <c r="C71" i="150"/>
  <c r="C82" i="150"/>
  <c r="C92" i="150"/>
  <c r="C94" i="150"/>
  <c r="E7" i="150"/>
  <c r="E8" i="150"/>
  <c r="E9" i="150"/>
  <c r="E10" i="150"/>
  <c r="E11" i="150"/>
  <c r="E12" i="150"/>
  <c r="E14" i="150"/>
  <c r="E15" i="150"/>
  <c r="E16" i="150"/>
  <c r="E17" i="150"/>
  <c r="E18" i="150"/>
  <c r="E19" i="150"/>
  <c r="E21" i="150"/>
  <c r="E22" i="150"/>
  <c r="E23" i="150"/>
  <c r="E25" i="150"/>
  <c r="E26" i="150"/>
  <c r="E27" i="150"/>
  <c r="E29" i="150"/>
  <c r="E30" i="150"/>
  <c r="E31" i="150"/>
  <c r="H32" i="150"/>
  <c r="C40" i="150"/>
  <c r="C41" i="150"/>
  <c r="C47" i="150"/>
  <c r="C95" i="150"/>
  <c r="C58" i="151"/>
  <c r="C71" i="151"/>
  <c r="C82" i="151"/>
  <c r="C92" i="151"/>
  <c r="C94" i="151"/>
  <c r="E7" i="151"/>
  <c r="E8" i="151"/>
  <c r="E9" i="151"/>
  <c r="E10" i="151"/>
  <c r="E11" i="151"/>
  <c r="E12" i="151"/>
  <c r="E14" i="151"/>
  <c r="E15" i="151"/>
  <c r="E16" i="151"/>
  <c r="E17" i="151"/>
  <c r="E18" i="151"/>
  <c r="E19" i="151"/>
  <c r="E21" i="151"/>
  <c r="E22" i="151"/>
  <c r="E23" i="151"/>
  <c r="E25" i="151"/>
  <c r="E26" i="151"/>
  <c r="E27" i="151"/>
  <c r="E29" i="151"/>
  <c r="E30" i="151"/>
  <c r="E31" i="151"/>
  <c r="H32" i="151"/>
  <c r="C40" i="151"/>
  <c r="C41" i="151"/>
  <c r="C47" i="151"/>
  <c r="C95" i="151"/>
  <c r="D92" i="151"/>
  <c r="D82" i="151"/>
  <c r="D71" i="151"/>
  <c r="D58" i="151"/>
  <c r="D92" i="150"/>
  <c r="D82" i="150"/>
  <c r="D71" i="150"/>
  <c r="D58" i="150"/>
  <c r="D92" i="149"/>
  <c r="D82" i="149"/>
  <c r="D71" i="149"/>
  <c r="D58" i="149"/>
  <c r="D92" i="148"/>
  <c r="D82" i="148"/>
  <c r="D71" i="148"/>
  <c r="D58" i="148"/>
  <c r="D92" i="147"/>
  <c r="D82" i="147"/>
  <c r="C82" i="147"/>
  <c r="D71" i="147"/>
  <c r="C71" i="147"/>
  <c r="C58" i="147"/>
  <c r="C94" i="147"/>
  <c r="D58" i="147"/>
  <c r="D94" i="150"/>
  <c r="D94" i="147"/>
  <c r="D94" i="151"/>
  <c r="D94" i="149"/>
  <c r="D94" i="148"/>
  <c r="F40" i="11"/>
  <c r="L36" i="140"/>
  <c r="K36" i="140"/>
  <c r="J36" i="140"/>
  <c r="K11" i="140"/>
  <c r="D17" i="139"/>
  <c r="F60" i="14"/>
  <c r="G118" i="140"/>
  <c r="F118" i="140"/>
  <c r="G107" i="140"/>
  <c r="F107" i="140"/>
  <c r="G96" i="140"/>
  <c r="F96" i="140"/>
  <c r="G85" i="140"/>
  <c r="F85" i="140"/>
  <c r="G74" i="140"/>
  <c r="F74" i="140"/>
  <c r="G63" i="140"/>
  <c r="F63" i="140"/>
  <c r="G52" i="140"/>
  <c r="F52" i="140"/>
  <c r="G41" i="140"/>
  <c r="F41" i="140"/>
  <c r="G30" i="140"/>
  <c r="F30" i="140"/>
  <c r="B113" i="140"/>
  <c r="B102" i="140"/>
  <c r="B91" i="140"/>
  <c r="B80" i="140"/>
  <c r="B69" i="140"/>
  <c r="B58" i="140"/>
  <c r="B47" i="140"/>
  <c r="B36" i="140"/>
  <c r="B110" i="140"/>
  <c r="B99" i="140"/>
  <c r="B88" i="140"/>
  <c r="B77" i="140"/>
  <c r="B66" i="140"/>
  <c r="B55" i="140"/>
  <c r="B44" i="140"/>
  <c r="B33" i="140"/>
  <c r="B31" i="139"/>
  <c r="B30" i="139"/>
  <c r="B29" i="139"/>
  <c r="B28" i="139"/>
  <c r="B27" i="139"/>
  <c r="B26" i="139"/>
  <c r="B25" i="139"/>
  <c r="B24" i="139"/>
  <c r="N36" i="14"/>
  <c r="K36" i="14"/>
  <c r="H36" i="14"/>
  <c r="E36" i="14"/>
  <c r="B36" i="14"/>
  <c r="B163" i="151"/>
  <c r="C169" i="151"/>
  <c r="O42" i="14"/>
  <c r="F157" i="151"/>
  <c r="F156" i="151"/>
  <c r="F155" i="151"/>
  <c r="F150" i="151"/>
  <c r="F151" i="151"/>
  <c r="F152" i="151"/>
  <c r="F153" i="151"/>
  <c r="F147" i="151"/>
  <c r="F146" i="151"/>
  <c r="F145" i="151"/>
  <c r="F142" i="151"/>
  <c r="F141" i="151"/>
  <c r="F140" i="151"/>
  <c r="F143" i="151"/>
  <c r="F137" i="151"/>
  <c r="F136" i="151"/>
  <c r="F135" i="151"/>
  <c r="H131" i="151"/>
  <c r="H130" i="151"/>
  <c r="H129" i="151"/>
  <c r="F126" i="151"/>
  <c r="F125" i="151"/>
  <c r="F124" i="151"/>
  <c r="F123" i="151"/>
  <c r="F122" i="151"/>
  <c r="F127" i="151"/>
  <c r="F119" i="151"/>
  <c r="F118" i="151"/>
  <c r="F117" i="151"/>
  <c r="F116" i="151"/>
  <c r="F115" i="151"/>
  <c r="F114" i="151"/>
  <c r="F113" i="151"/>
  <c r="F112" i="151"/>
  <c r="F111" i="151"/>
  <c r="F107" i="151"/>
  <c r="F108" i="151"/>
  <c r="F109" i="151"/>
  <c r="E101" i="151"/>
  <c r="C46" i="151"/>
  <c r="C43" i="151"/>
  <c r="D39" i="151"/>
  <c r="C37" i="151"/>
  <c r="C36" i="151"/>
  <c r="I32" i="151"/>
  <c r="G30" i="151"/>
  <c r="G29" i="151"/>
  <c r="G31" i="151"/>
  <c r="G26" i="151"/>
  <c r="G25" i="151"/>
  <c r="G27" i="151"/>
  <c r="G22" i="151"/>
  <c r="G21" i="151"/>
  <c r="G18" i="151"/>
  <c r="G17" i="151"/>
  <c r="G16" i="151"/>
  <c r="G15" i="151"/>
  <c r="G11" i="151"/>
  <c r="G10" i="151"/>
  <c r="G9" i="151"/>
  <c r="G8" i="151"/>
  <c r="G7" i="151"/>
  <c r="B163" i="150"/>
  <c r="C169" i="150"/>
  <c r="L42" i="14"/>
  <c r="F157" i="150"/>
  <c r="F156" i="150"/>
  <c r="F155" i="150"/>
  <c r="F152" i="150"/>
  <c r="F151" i="150"/>
  <c r="F150" i="150"/>
  <c r="F147" i="150"/>
  <c r="F146" i="150"/>
  <c r="F145" i="150"/>
  <c r="F142" i="150"/>
  <c r="F141" i="150"/>
  <c r="F140" i="150"/>
  <c r="F135" i="150"/>
  <c r="F136" i="150"/>
  <c r="F137" i="150"/>
  <c r="F138" i="150"/>
  <c r="H131" i="150"/>
  <c r="H130" i="150"/>
  <c r="H129" i="150"/>
  <c r="H132" i="150"/>
  <c r="F126" i="150"/>
  <c r="F125" i="150"/>
  <c r="F124" i="150"/>
  <c r="F123" i="150"/>
  <c r="F122" i="150"/>
  <c r="F119" i="150"/>
  <c r="F118" i="150"/>
  <c r="F117" i="150"/>
  <c r="F116" i="150"/>
  <c r="F115" i="150"/>
  <c r="F114" i="150"/>
  <c r="F113" i="150"/>
  <c r="F112" i="150"/>
  <c r="F111" i="150"/>
  <c r="F108" i="150"/>
  <c r="F107" i="150"/>
  <c r="E101" i="150"/>
  <c r="C46" i="150"/>
  <c r="C43" i="150"/>
  <c r="D39" i="150"/>
  <c r="B85" i="150"/>
  <c r="C37" i="150"/>
  <c r="C36" i="150"/>
  <c r="I32" i="150"/>
  <c r="G30" i="150"/>
  <c r="G26" i="150"/>
  <c r="G22" i="150"/>
  <c r="G21" i="150"/>
  <c r="G23" i="150"/>
  <c r="G18" i="150"/>
  <c r="G17" i="150"/>
  <c r="G16" i="150"/>
  <c r="G15" i="150"/>
  <c r="G14" i="150"/>
  <c r="G11" i="150"/>
  <c r="G10" i="150"/>
  <c r="G9" i="150"/>
  <c r="G8" i="150"/>
  <c r="G7" i="150"/>
  <c r="B163" i="149"/>
  <c r="C169" i="149"/>
  <c r="I42" i="14"/>
  <c r="F155" i="149"/>
  <c r="F156" i="149"/>
  <c r="F157" i="149"/>
  <c r="F158" i="149"/>
  <c r="F152" i="149"/>
  <c r="F151" i="149"/>
  <c r="F150" i="149"/>
  <c r="F147" i="149"/>
  <c r="F146" i="149"/>
  <c r="F145" i="149"/>
  <c r="F148" i="149"/>
  <c r="F142" i="149"/>
  <c r="F141" i="149"/>
  <c r="F140" i="149"/>
  <c r="F143" i="149"/>
  <c r="F135" i="149"/>
  <c r="F136" i="149"/>
  <c r="F137" i="149"/>
  <c r="F138" i="149"/>
  <c r="H131" i="149"/>
  <c r="H130" i="149"/>
  <c r="H129" i="149"/>
  <c r="H132" i="149"/>
  <c r="F126" i="149"/>
  <c r="F125" i="149"/>
  <c r="F124" i="149"/>
  <c r="F123" i="149"/>
  <c r="F122" i="149"/>
  <c r="F119" i="149"/>
  <c r="F118" i="149"/>
  <c r="F117" i="149"/>
  <c r="F116" i="149"/>
  <c r="F115" i="149"/>
  <c r="F114" i="149"/>
  <c r="F113" i="149"/>
  <c r="F112" i="149"/>
  <c r="F111" i="149"/>
  <c r="F108" i="149"/>
  <c r="F107" i="149"/>
  <c r="F109" i="149"/>
  <c r="E101" i="149"/>
  <c r="C46" i="149"/>
  <c r="C43" i="149"/>
  <c r="D39" i="149"/>
  <c r="D40" i="149"/>
  <c r="C37" i="149"/>
  <c r="C36" i="149"/>
  <c r="I32" i="149"/>
  <c r="G30" i="149"/>
  <c r="G26" i="149"/>
  <c r="G25" i="149"/>
  <c r="G27" i="149"/>
  <c r="G22" i="149"/>
  <c r="G21" i="149"/>
  <c r="G18" i="149"/>
  <c r="G17" i="149"/>
  <c r="G16" i="149"/>
  <c r="G15" i="149"/>
  <c r="G11" i="149"/>
  <c r="G10" i="149"/>
  <c r="G9" i="149"/>
  <c r="G8" i="149"/>
  <c r="G7" i="149"/>
  <c r="G12" i="149"/>
  <c r="N20" i="14"/>
  <c r="K20" i="14"/>
  <c r="H20" i="14"/>
  <c r="B163" i="148"/>
  <c r="C169" i="148"/>
  <c r="F42" i="14"/>
  <c r="F155" i="148"/>
  <c r="F156" i="148"/>
  <c r="F157" i="148"/>
  <c r="F158" i="148"/>
  <c r="F152" i="148"/>
  <c r="F151" i="148"/>
  <c r="F150" i="148"/>
  <c r="F147" i="148"/>
  <c r="F146" i="148"/>
  <c r="F145" i="148"/>
  <c r="F142" i="148"/>
  <c r="F141" i="148"/>
  <c r="F140" i="148"/>
  <c r="F143" i="148"/>
  <c r="F137" i="148"/>
  <c r="F136" i="148"/>
  <c r="F135" i="148"/>
  <c r="H131" i="148"/>
  <c r="H130" i="148"/>
  <c r="H129" i="148"/>
  <c r="H132" i="148"/>
  <c r="F126" i="148"/>
  <c r="F125" i="148"/>
  <c r="F124" i="148"/>
  <c r="F123" i="148"/>
  <c r="F122" i="148"/>
  <c r="F119" i="148"/>
  <c r="F118" i="148"/>
  <c r="F117" i="148"/>
  <c r="F116" i="148"/>
  <c r="F115" i="148"/>
  <c r="F114" i="148"/>
  <c r="F113" i="148"/>
  <c r="F112" i="148"/>
  <c r="F111" i="148"/>
  <c r="F107" i="148"/>
  <c r="F108" i="148"/>
  <c r="F109" i="148"/>
  <c r="E101" i="148"/>
  <c r="C46" i="148"/>
  <c r="C43" i="148"/>
  <c r="D39" i="148"/>
  <c r="B85" i="148"/>
  <c r="C37" i="148"/>
  <c r="C36" i="148"/>
  <c r="C38" i="148"/>
  <c r="I32" i="148"/>
  <c r="G30" i="148"/>
  <c r="G26" i="148"/>
  <c r="G25" i="148"/>
  <c r="G27" i="148"/>
  <c r="G22" i="148"/>
  <c r="G21" i="148"/>
  <c r="G18" i="148"/>
  <c r="G17" i="148"/>
  <c r="G16" i="148"/>
  <c r="G15" i="148"/>
  <c r="G11" i="148"/>
  <c r="G10" i="148"/>
  <c r="G9" i="148"/>
  <c r="G8" i="148"/>
  <c r="G7" i="148"/>
  <c r="B163" i="147"/>
  <c r="C169" i="147"/>
  <c r="C42" i="14"/>
  <c r="F155" i="147"/>
  <c r="F156" i="147"/>
  <c r="F157" i="147"/>
  <c r="F158" i="147"/>
  <c r="F152" i="147"/>
  <c r="F151" i="147"/>
  <c r="F150" i="147"/>
  <c r="F153" i="147"/>
  <c r="F147" i="147"/>
  <c r="F146" i="147"/>
  <c r="F145" i="147"/>
  <c r="F142" i="147"/>
  <c r="F141" i="147"/>
  <c r="F140" i="147"/>
  <c r="F143" i="147"/>
  <c r="F135" i="147"/>
  <c r="F136" i="147"/>
  <c r="F137" i="147"/>
  <c r="F138" i="147"/>
  <c r="H131" i="147"/>
  <c r="H130" i="147"/>
  <c r="H129" i="147"/>
  <c r="H132" i="147"/>
  <c r="F126" i="147"/>
  <c r="F125" i="147"/>
  <c r="F124" i="147"/>
  <c r="F123" i="147"/>
  <c r="F122" i="147"/>
  <c r="F127" i="147"/>
  <c r="F119" i="147"/>
  <c r="F118" i="147"/>
  <c r="F117" i="147"/>
  <c r="F116" i="147"/>
  <c r="F115" i="147"/>
  <c r="F114" i="147"/>
  <c r="F113" i="147"/>
  <c r="F112" i="147"/>
  <c r="F111" i="147"/>
  <c r="F107" i="147"/>
  <c r="F108" i="147"/>
  <c r="F109" i="147"/>
  <c r="E101" i="147"/>
  <c r="C46" i="147"/>
  <c r="C43" i="147"/>
  <c r="D39" i="147"/>
  <c r="D40" i="147"/>
  <c r="C37" i="147"/>
  <c r="C36" i="147"/>
  <c r="I32" i="147"/>
  <c r="E30" i="147"/>
  <c r="G30" i="147"/>
  <c r="E29" i="147"/>
  <c r="E26" i="147"/>
  <c r="G26" i="147"/>
  <c r="E25" i="147"/>
  <c r="G25" i="147"/>
  <c r="G27" i="147"/>
  <c r="E21" i="147"/>
  <c r="E22" i="147"/>
  <c r="E23" i="147"/>
  <c r="G22" i="147"/>
  <c r="G21" i="147"/>
  <c r="E18" i="147"/>
  <c r="G18" i="147"/>
  <c r="E17" i="147"/>
  <c r="G17" i="147"/>
  <c r="E16" i="147"/>
  <c r="G16" i="147"/>
  <c r="E15" i="147"/>
  <c r="G15" i="147"/>
  <c r="E14" i="147"/>
  <c r="E11" i="147"/>
  <c r="G11" i="147"/>
  <c r="E10" i="147"/>
  <c r="G10" i="147"/>
  <c r="E9" i="147"/>
  <c r="G9" i="147"/>
  <c r="E8" i="147"/>
  <c r="G8" i="147"/>
  <c r="E7" i="147"/>
  <c r="G7" i="147"/>
  <c r="B163" i="146"/>
  <c r="C169" i="146"/>
  <c r="O26" i="14"/>
  <c r="F155" i="146"/>
  <c r="F156" i="146"/>
  <c r="F157" i="146"/>
  <c r="F158" i="146"/>
  <c r="F152" i="146"/>
  <c r="F151" i="146"/>
  <c r="F150" i="146"/>
  <c r="F153" i="146"/>
  <c r="F147" i="146"/>
  <c r="F146" i="146"/>
  <c r="F145" i="146"/>
  <c r="F142" i="146"/>
  <c r="F141" i="146"/>
  <c r="F140" i="146"/>
  <c r="F143" i="146"/>
  <c r="F135" i="146"/>
  <c r="F136" i="146"/>
  <c r="F137" i="146"/>
  <c r="F138" i="146"/>
  <c r="H131" i="146"/>
  <c r="H130" i="146"/>
  <c r="H129" i="146"/>
  <c r="H132" i="146"/>
  <c r="F126" i="146"/>
  <c r="F125" i="146"/>
  <c r="F124" i="146"/>
  <c r="F123" i="146"/>
  <c r="F122" i="146"/>
  <c r="F127" i="146"/>
  <c r="F119" i="146"/>
  <c r="F118" i="146"/>
  <c r="F117" i="146"/>
  <c r="F116" i="146"/>
  <c r="F115" i="146"/>
  <c r="F114" i="146"/>
  <c r="F113" i="146"/>
  <c r="F112" i="146"/>
  <c r="F111" i="146"/>
  <c r="F107" i="146"/>
  <c r="F108" i="146"/>
  <c r="F109" i="146"/>
  <c r="E101" i="146"/>
  <c r="D92" i="146"/>
  <c r="D82" i="146"/>
  <c r="D71" i="146"/>
  <c r="D58" i="146"/>
  <c r="C46" i="146"/>
  <c r="C43" i="146"/>
  <c r="D39" i="146"/>
  <c r="C133" i="146"/>
  <c r="C37" i="146"/>
  <c r="C36" i="146"/>
  <c r="I32" i="146"/>
  <c r="G30" i="146"/>
  <c r="G26" i="146"/>
  <c r="G25" i="146"/>
  <c r="G27" i="146"/>
  <c r="G22" i="146"/>
  <c r="G21" i="146"/>
  <c r="G18" i="146"/>
  <c r="G17" i="146"/>
  <c r="G16" i="146"/>
  <c r="G15" i="146"/>
  <c r="G11" i="146"/>
  <c r="G10" i="146"/>
  <c r="G9" i="146"/>
  <c r="G8" i="146"/>
  <c r="G7" i="146"/>
  <c r="B163" i="145"/>
  <c r="C169" i="145"/>
  <c r="L26" i="14"/>
  <c r="F157" i="145"/>
  <c r="F156" i="145"/>
  <c r="F155" i="145"/>
  <c r="F158" i="145"/>
  <c r="F152" i="145"/>
  <c r="F151" i="145"/>
  <c r="F150" i="145"/>
  <c r="F147" i="145"/>
  <c r="F146" i="145"/>
  <c r="F145" i="145"/>
  <c r="F148" i="145"/>
  <c r="F142" i="145"/>
  <c r="F141" i="145"/>
  <c r="F140" i="145"/>
  <c r="F143" i="145"/>
  <c r="F137" i="145"/>
  <c r="F136" i="145"/>
  <c r="F135" i="145"/>
  <c r="F138" i="145"/>
  <c r="H131" i="145"/>
  <c r="H130" i="145"/>
  <c r="H129" i="145"/>
  <c r="H132" i="145"/>
  <c r="F126" i="145"/>
  <c r="F125" i="145"/>
  <c r="F124" i="145"/>
  <c r="F123" i="145"/>
  <c r="F122" i="145"/>
  <c r="F119" i="145"/>
  <c r="F118" i="145"/>
  <c r="F117" i="145"/>
  <c r="F116" i="145"/>
  <c r="F115" i="145"/>
  <c r="F114" i="145"/>
  <c r="F113" i="145"/>
  <c r="F112" i="145"/>
  <c r="F111" i="145"/>
  <c r="F120" i="145"/>
  <c r="F108" i="145"/>
  <c r="F107" i="145"/>
  <c r="F109" i="145"/>
  <c r="E101" i="145"/>
  <c r="D92" i="145"/>
  <c r="D82" i="145"/>
  <c r="D71" i="145"/>
  <c r="D58" i="145"/>
  <c r="D94" i="145"/>
  <c r="C46" i="145"/>
  <c r="C43" i="145"/>
  <c r="D39" i="145"/>
  <c r="B85" i="145"/>
  <c r="C37" i="145"/>
  <c r="C36" i="145"/>
  <c r="I32" i="145"/>
  <c r="G30" i="145"/>
  <c r="G26" i="145"/>
  <c r="G25" i="145"/>
  <c r="G27" i="145"/>
  <c r="G22" i="145"/>
  <c r="G21" i="145"/>
  <c r="G18" i="145"/>
  <c r="G17" i="145"/>
  <c r="G16" i="145"/>
  <c r="G15" i="145"/>
  <c r="G11" i="145"/>
  <c r="G10" i="145"/>
  <c r="G9" i="145"/>
  <c r="G8" i="145"/>
  <c r="G7" i="145"/>
  <c r="B163" i="144"/>
  <c r="C169" i="144"/>
  <c r="I26" i="14"/>
  <c r="F157" i="144"/>
  <c r="F156" i="144"/>
  <c r="F155" i="144"/>
  <c r="F152" i="144"/>
  <c r="F151" i="144"/>
  <c r="F150" i="144"/>
  <c r="F153" i="144"/>
  <c r="F147" i="144"/>
  <c r="F146" i="144"/>
  <c r="F145" i="144"/>
  <c r="F142" i="144"/>
  <c r="F141" i="144"/>
  <c r="F140" i="144"/>
  <c r="F143" i="144"/>
  <c r="F137" i="144"/>
  <c r="F136" i="144"/>
  <c r="F135" i="144"/>
  <c r="H129" i="144"/>
  <c r="H130" i="144"/>
  <c r="H131" i="144"/>
  <c r="H132" i="144"/>
  <c r="F126" i="144"/>
  <c r="F125" i="144"/>
  <c r="F124" i="144"/>
  <c r="F123" i="144"/>
  <c r="F122" i="144"/>
  <c r="F119" i="144"/>
  <c r="F118" i="144"/>
  <c r="F117" i="144"/>
  <c r="F116" i="144"/>
  <c r="F115" i="144"/>
  <c r="F114" i="144"/>
  <c r="F113" i="144"/>
  <c r="F112" i="144"/>
  <c r="F111" i="144"/>
  <c r="F108" i="144"/>
  <c r="F107" i="144"/>
  <c r="F109" i="144"/>
  <c r="E101" i="144"/>
  <c r="D92" i="144"/>
  <c r="D82" i="144"/>
  <c r="D71" i="144"/>
  <c r="D58" i="144"/>
  <c r="D94" i="144"/>
  <c r="C46" i="144"/>
  <c r="C43" i="144"/>
  <c r="D39" i="144"/>
  <c r="B85" i="144"/>
  <c r="C37" i="144"/>
  <c r="C36" i="144"/>
  <c r="I32" i="144"/>
  <c r="G30" i="144"/>
  <c r="G29" i="144"/>
  <c r="G26" i="144"/>
  <c r="G25" i="144"/>
  <c r="G27" i="144"/>
  <c r="G22" i="144"/>
  <c r="G21" i="144"/>
  <c r="G23" i="144"/>
  <c r="G18" i="144"/>
  <c r="G17" i="144"/>
  <c r="G16" i="144"/>
  <c r="G14" i="144"/>
  <c r="G11" i="144"/>
  <c r="G10" i="144"/>
  <c r="G9" i="144"/>
  <c r="G8" i="144"/>
  <c r="G7" i="144"/>
  <c r="C46" i="129"/>
  <c r="E101" i="129"/>
  <c r="D92" i="129"/>
  <c r="D82" i="129"/>
  <c r="D71" i="129"/>
  <c r="D58" i="129"/>
  <c r="B1" i="141"/>
  <c r="H132" i="151"/>
  <c r="F120" i="149"/>
  <c r="E31" i="147"/>
  <c r="F120" i="146"/>
  <c r="F120" i="151"/>
  <c r="C133" i="151"/>
  <c r="B85" i="151"/>
  <c r="D40" i="151"/>
  <c r="G14" i="151"/>
  <c r="G19" i="151"/>
  <c r="F127" i="149"/>
  <c r="C133" i="149"/>
  <c r="B85" i="149"/>
  <c r="D40" i="148"/>
  <c r="C133" i="148"/>
  <c r="F120" i="147"/>
  <c r="E27" i="147"/>
  <c r="E19" i="147"/>
  <c r="C133" i="147"/>
  <c r="B85" i="147"/>
  <c r="C38" i="150"/>
  <c r="C38" i="149"/>
  <c r="D94" i="146"/>
  <c r="D40" i="146"/>
  <c r="B85" i="146"/>
  <c r="C38" i="145"/>
  <c r="F127" i="145"/>
  <c r="D40" i="145"/>
  <c r="C133" i="145"/>
  <c r="C38" i="146"/>
  <c r="C38" i="147"/>
  <c r="C38" i="151"/>
  <c r="G23" i="151"/>
  <c r="G12" i="151"/>
  <c r="F138" i="151"/>
  <c r="F158" i="151"/>
  <c r="F148" i="151"/>
  <c r="C133" i="150"/>
  <c r="D40" i="150"/>
  <c r="G12" i="150"/>
  <c r="F148" i="150"/>
  <c r="F158" i="150"/>
  <c r="G19" i="150"/>
  <c r="G25" i="150"/>
  <c r="F109" i="150"/>
  <c r="G29" i="150"/>
  <c r="F120" i="150"/>
  <c r="F127" i="150"/>
  <c r="F143" i="150"/>
  <c r="F153" i="150"/>
  <c r="G23" i="149"/>
  <c r="G14" i="149"/>
  <c r="G29" i="149"/>
  <c r="F153" i="149"/>
  <c r="F153" i="148"/>
  <c r="G23" i="148"/>
  <c r="G29" i="148"/>
  <c r="F138" i="148"/>
  <c r="F148" i="148"/>
  <c r="G12" i="148"/>
  <c r="G14" i="148"/>
  <c r="F120" i="148"/>
  <c r="F127" i="148"/>
  <c r="G12" i="147"/>
  <c r="G23" i="147"/>
  <c r="E12" i="147"/>
  <c r="G14" i="147"/>
  <c r="G29" i="147"/>
  <c r="F148" i="147"/>
  <c r="G12" i="146"/>
  <c r="G23" i="146"/>
  <c r="G14" i="146"/>
  <c r="G29" i="146"/>
  <c r="F148" i="146"/>
  <c r="G23" i="145"/>
  <c r="G12" i="145"/>
  <c r="G14" i="145"/>
  <c r="G29" i="145"/>
  <c r="F153" i="145"/>
  <c r="D40" i="144"/>
  <c r="F127" i="144"/>
  <c r="C133" i="144"/>
  <c r="F138" i="144"/>
  <c r="C38" i="144"/>
  <c r="F158" i="144"/>
  <c r="G31" i="144"/>
  <c r="G12" i="144"/>
  <c r="F120" i="144"/>
  <c r="F148" i="144"/>
  <c r="G15" i="144"/>
  <c r="D94" i="129"/>
  <c r="C62" i="11"/>
  <c r="E113" i="140"/>
  <c r="E118" i="140"/>
  <c r="E107" i="140"/>
  <c r="E102" i="140"/>
  <c r="E96" i="140"/>
  <c r="E91" i="140"/>
  <c r="E80" i="140"/>
  <c r="E85" i="140"/>
  <c r="H32" i="147"/>
  <c r="C40" i="147"/>
  <c r="C41" i="147"/>
  <c r="E63" i="140"/>
  <c r="E58" i="140"/>
  <c r="H33" i="151"/>
  <c r="H19" i="151"/>
  <c r="G27" i="150"/>
  <c r="G31" i="150"/>
  <c r="G145" i="150"/>
  <c r="H145" i="150"/>
  <c r="G141" i="150"/>
  <c r="H141" i="150"/>
  <c r="G137" i="150"/>
  <c r="H137" i="150"/>
  <c r="G125" i="150"/>
  <c r="H125" i="150"/>
  <c r="G117" i="150"/>
  <c r="H117" i="150"/>
  <c r="G113" i="150"/>
  <c r="H113" i="150"/>
  <c r="G150" i="150"/>
  <c r="H150" i="150"/>
  <c r="G146" i="150"/>
  <c r="H146" i="150"/>
  <c r="G142" i="150"/>
  <c r="H142" i="150"/>
  <c r="G126" i="150"/>
  <c r="G122" i="150"/>
  <c r="H122" i="150"/>
  <c r="G118" i="150"/>
  <c r="H118" i="150"/>
  <c r="G114" i="150"/>
  <c r="H114" i="150"/>
  <c r="F97" i="150"/>
  <c r="D95" i="150"/>
  <c r="E102" i="150"/>
  <c r="G152" i="150"/>
  <c r="H152" i="150"/>
  <c r="G107" i="150"/>
  <c r="H107" i="150"/>
  <c r="G155" i="150"/>
  <c r="H155" i="150"/>
  <c r="G140" i="150"/>
  <c r="H140" i="150"/>
  <c r="H143" i="150"/>
  <c r="G135" i="150"/>
  <c r="H135" i="150"/>
  <c r="G124" i="150"/>
  <c r="H124" i="150"/>
  <c r="G116" i="150"/>
  <c r="H116" i="150"/>
  <c r="G112" i="150"/>
  <c r="H112" i="150"/>
  <c r="C42" i="150"/>
  <c r="G151" i="150"/>
  <c r="H151" i="150"/>
  <c r="G147" i="150"/>
  <c r="H147" i="150"/>
  <c r="G108" i="150"/>
  <c r="H108" i="150"/>
  <c r="G156" i="150"/>
  <c r="H156" i="150"/>
  <c r="G136" i="150"/>
  <c r="H136" i="150"/>
  <c r="G123" i="150"/>
  <c r="H123" i="150"/>
  <c r="G119" i="150"/>
  <c r="H119" i="150"/>
  <c r="G115" i="150"/>
  <c r="H115" i="150"/>
  <c r="G111" i="150"/>
  <c r="H111" i="150"/>
  <c r="G19" i="149"/>
  <c r="G156" i="149"/>
  <c r="H156" i="149"/>
  <c r="G116" i="149"/>
  <c r="H116" i="149"/>
  <c r="G123" i="149"/>
  <c r="H123" i="149"/>
  <c r="G137" i="149"/>
  <c r="H137" i="149"/>
  <c r="G119" i="149"/>
  <c r="H119" i="149"/>
  <c r="G150" i="149"/>
  <c r="H150" i="149"/>
  <c r="G122" i="149"/>
  <c r="H122" i="149"/>
  <c r="G135" i="149"/>
  <c r="H135" i="149"/>
  <c r="G31" i="149"/>
  <c r="G31" i="148"/>
  <c r="G19" i="148"/>
  <c r="G31" i="147"/>
  <c r="G19" i="147"/>
  <c r="G156" i="146"/>
  <c r="H156" i="146"/>
  <c r="G152" i="146"/>
  <c r="H152" i="146"/>
  <c r="G136" i="146"/>
  <c r="H136" i="146"/>
  <c r="G124" i="146"/>
  <c r="H124" i="146"/>
  <c r="G116" i="146"/>
  <c r="H116" i="146"/>
  <c r="G108" i="146"/>
  <c r="H108" i="146"/>
  <c r="C42" i="146"/>
  <c r="G150" i="146"/>
  <c r="H150" i="146"/>
  <c r="G142" i="146"/>
  <c r="H142" i="146"/>
  <c r="G126" i="146"/>
  <c r="G118" i="146"/>
  <c r="H118" i="146"/>
  <c r="F97" i="146"/>
  <c r="D95" i="146"/>
  <c r="E102" i="146"/>
  <c r="G155" i="146"/>
  <c r="H155" i="146"/>
  <c r="G151" i="146"/>
  <c r="H151" i="146"/>
  <c r="G123" i="146"/>
  <c r="H123" i="146"/>
  <c r="G119" i="146"/>
  <c r="H119" i="146"/>
  <c r="G111" i="146"/>
  <c r="H111" i="146"/>
  <c r="G157" i="146"/>
  <c r="H157" i="146"/>
  <c r="G145" i="146"/>
  <c r="H145" i="146"/>
  <c r="G141" i="146"/>
  <c r="H141" i="146"/>
  <c r="G125" i="146"/>
  <c r="H125" i="146"/>
  <c r="G117" i="146"/>
  <c r="H117" i="146"/>
  <c r="G113" i="146"/>
  <c r="H113" i="146"/>
  <c r="G122" i="146"/>
  <c r="H122" i="146"/>
  <c r="G135" i="146"/>
  <c r="H135" i="146"/>
  <c r="G115" i="146"/>
  <c r="H115" i="146"/>
  <c r="G31" i="146"/>
  <c r="G19" i="146"/>
  <c r="G19" i="145"/>
  <c r="G31" i="145"/>
  <c r="H33" i="145"/>
  <c r="H29" i="145"/>
  <c r="G19" i="144"/>
  <c r="H33" i="144"/>
  <c r="H31" i="144"/>
  <c r="F97" i="149"/>
  <c r="D95" i="149"/>
  <c r="E102" i="149"/>
  <c r="G126" i="149"/>
  <c r="H126" i="149"/>
  <c r="G107" i="149"/>
  <c r="H107" i="149"/>
  <c r="G147" i="149"/>
  <c r="H147" i="149"/>
  <c r="G113" i="149"/>
  <c r="H113" i="149"/>
  <c r="G141" i="149"/>
  <c r="H141" i="149"/>
  <c r="C42" i="149"/>
  <c r="G124" i="149"/>
  <c r="H124" i="149"/>
  <c r="G114" i="149"/>
  <c r="H114" i="149"/>
  <c r="G142" i="149"/>
  <c r="H142" i="149"/>
  <c r="G111" i="149"/>
  <c r="H111" i="149"/>
  <c r="G151" i="149"/>
  <c r="H151" i="149"/>
  <c r="G152" i="149"/>
  <c r="H152" i="149"/>
  <c r="H153" i="149"/>
  <c r="G117" i="149"/>
  <c r="H117" i="149"/>
  <c r="G145" i="149"/>
  <c r="H145" i="149"/>
  <c r="G108" i="149"/>
  <c r="H108" i="149"/>
  <c r="G136" i="149"/>
  <c r="H136" i="149"/>
  <c r="H138" i="149"/>
  <c r="G118" i="149"/>
  <c r="H118" i="149"/>
  <c r="G146" i="149"/>
  <c r="H146" i="149"/>
  <c r="G115" i="149"/>
  <c r="H115" i="149"/>
  <c r="G155" i="149"/>
  <c r="H155" i="149"/>
  <c r="G157" i="149"/>
  <c r="H157" i="149"/>
  <c r="H158" i="149"/>
  <c r="G125" i="149"/>
  <c r="H125" i="149"/>
  <c r="G112" i="149"/>
  <c r="H112" i="149"/>
  <c r="G137" i="146"/>
  <c r="H137" i="146"/>
  <c r="G107" i="146"/>
  <c r="H107" i="146"/>
  <c r="H109" i="146"/>
  <c r="G147" i="146"/>
  <c r="H147" i="146"/>
  <c r="G114" i="146"/>
  <c r="H114" i="146"/>
  <c r="G146" i="146"/>
  <c r="H146" i="146"/>
  <c r="G112" i="146"/>
  <c r="H112" i="146"/>
  <c r="G140" i="146"/>
  <c r="H140" i="146"/>
  <c r="H143" i="146"/>
  <c r="G146" i="151"/>
  <c r="H146" i="151"/>
  <c r="G116" i="151"/>
  <c r="H116" i="151"/>
  <c r="F97" i="151"/>
  <c r="D95" i="151"/>
  <c r="E102" i="151"/>
  <c r="G117" i="151"/>
  <c r="H117" i="151"/>
  <c r="G152" i="151"/>
  <c r="H152" i="151"/>
  <c r="G111" i="151"/>
  <c r="H111" i="151"/>
  <c r="G145" i="151"/>
  <c r="H145" i="151"/>
  <c r="G135" i="151"/>
  <c r="H135" i="151"/>
  <c r="G126" i="151"/>
  <c r="H126" i="151"/>
  <c r="G122" i="151"/>
  <c r="H122" i="151"/>
  <c r="G115" i="151"/>
  <c r="H115" i="151"/>
  <c r="G147" i="151"/>
  <c r="H147" i="151"/>
  <c r="G150" i="151"/>
  <c r="H150" i="151"/>
  <c r="G125" i="151"/>
  <c r="H125" i="151"/>
  <c r="G157" i="151"/>
  <c r="H157" i="151"/>
  <c r="C42" i="151"/>
  <c r="G124" i="151"/>
  <c r="H124" i="151"/>
  <c r="G156" i="151"/>
  <c r="H156" i="151"/>
  <c r="G142" i="151"/>
  <c r="H142" i="151"/>
  <c r="G119" i="151"/>
  <c r="H119" i="151"/>
  <c r="G151" i="151"/>
  <c r="H151" i="151"/>
  <c r="G137" i="151"/>
  <c r="H137" i="151"/>
  <c r="G114" i="151"/>
  <c r="H114" i="151"/>
  <c r="G108" i="151"/>
  <c r="H108" i="151"/>
  <c r="G136" i="151"/>
  <c r="H136" i="151"/>
  <c r="G107" i="151"/>
  <c r="H107" i="151"/>
  <c r="G123" i="151"/>
  <c r="H123" i="151"/>
  <c r="G155" i="151"/>
  <c r="H155" i="151"/>
  <c r="G113" i="151"/>
  <c r="H113" i="151"/>
  <c r="G141" i="151"/>
  <c r="H141" i="151"/>
  <c r="G118" i="151"/>
  <c r="H118" i="151"/>
  <c r="G112" i="151"/>
  <c r="H112" i="151"/>
  <c r="G140" i="151"/>
  <c r="H140" i="151"/>
  <c r="G157" i="150"/>
  <c r="H157" i="150"/>
  <c r="H158" i="150"/>
  <c r="G140" i="149"/>
  <c r="H140" i="149"/>
  <c r="H143" i="149"/>
  <c r="H109" i="149"/>
  <c r="G113" i="148"/>
  <c r="H113" i="148"/>
  <c r="G142" i="148"/>
  <c r="H142" i="148"/>
  <c r="G119" i="148"/>
  <c r="H119" i="148"/>
  <c r="G141" i="148"/>
  <c r="H141" i="148"/>
  <c r="G123" i="148"/>
  <c r="H123" i="148"/>
  <c r="G108" i="148"/>
  <c r="H108" i="148"/>
  <c r="G118" i="148"/>
  <c r="H118" i="148"/>
  <c r="G136" i="148"/>
  <c r="H136" i="148"/>
  <c r="G146" i="148"/>
  <c r="H146" i="148"/>
  <c r="G135" i="148"/>
  <c r="H135" i="148"/>
  <c r="G147" i="148"/>
  <c r="H147" i="148"/>
  <c r="G151" i="148"/>
  <c r="H151" i="148"/>
  <c r="G117" i="148"/>
  <c r="H117" i="148"/>
  <c r="G145" i="148"/>
  <c r="H145" i="148"/>
  <c r="G112" i="148"/>
  <c r="H112" i="148"/>
  <c r="G140" i="148"/>
  <c r="H140" i="148"/>
  <c r="G122" i="148"/>
  <c r="H122" i="148"/>
  <c r="G111" i="148"/>
  <c r="H111" i="148"/>
  <c r="G150" i="148"/>
  <c r="H150" i="148"/>
  <c r="G107" i="148"/>
  <c r="H107" i="148"/>
  <c r="G155" i="148"/>
  <c r="H155" i="148"/>
  <c r="G125" i="148"/>
  <c r="H125" i="148"/>
  <c r="G157" i="148"/>
  <c r="H157" i="148"/>
  <c r="G116" i="148"/>
  <c r="H116" i="148"/>
  <c r="G152" i="148"/>
  <c r="H152" i="148"/>
  <c r="G126" i="148"/>
  <c r="F132" i="148"/>
  <c r="F159" i="148"/>
  <c r="G115" i="148"/>
  <c r="H115" i="148"/>
  <c r="F97" i="148"/>
  <c r="D95" i="148"/>
  <c r="E102" i="148"/>
  <c r="G114" i="148"/>
  <c r="H114" i="148"/>
  <c r="G137" i="148"/>
  <c r="H137" i="148"/>
  <c r="C42" i="148"/>
  <c r="G124" i="148"/>
  <c r="H124" i="148"/>
  <c r="G156" i="148"/>
  <c r="H156" i="148"/>
  <c r="H33" i="147"/>
  <c r="H16" i="147"/>
  <c r="E74" i="140"/>
  <c r="G156" i="147"/>
  <c r="H156" i="147"/>
  <c r="G147" i="147"/>
  <c r="H147" i="147"/>
  <c r="G123" i="147"/>
  <c r="H123" i="147"/>
  <c r="E69" i="140"/>
  <c r="C47" i="147"/>
  <c r="C95" i="147"/>
  <c r="G114" i="147"/>
  <c r="H114" i="147"/>
  <c r="G137" i="147"/>
  <c r="H137" i="147"/>
  <c r="C42" i="147"/>
  <c r="G107" i="147"/>
  <c r="H107" i="147"/>
  <c r="G124" i="147"/>
  <c r="H124" i="147"/>
  <c r="G126" i="147"/>
  <c r="F132" i="147"/>
  <c r="F159" i="147"/>
  <c r="G113" i="147"/>
  <c r="H113" i="147"/>
  <c r="G141" i="147"/>
  <c r="H141" i="147"/>
  <c r="G111" i="147"/>
  <c r="H111" i="147"/>
  <c r="G151" i="147"/>
  <c r="H151" i="147"/>
  <c r="G118" i="147"/>
  <c r="H118" i="147"/>
  <c r="G108" i="147"/>
  <c r="H108" i="147"/>
  <c r="H109" i="147"/>
  <c r="G136" i="147"/>
  <c r="H136" i="147"/>
  <c r="G142" i="147"/>
  <c r="H142" i="147"/>
  <c r="G117" i="147"/>
  <c r="H117" i="147"/>
  <c r="G145" i="147"/>
  <c r="H145" i="147"/>
  <c r="G115" i="147"/>
  <c r="H115" i="147"/>
  <c r="G155" i="147"/>
  <c r="H155" i="147"/>
  <c r="G122" i="147"/>
  <c r="H122" i="147"/>
  <c r="G112" i="147"/>
  <c r="H112" i="147"/>
  <c r="G140" i="147"/>
  <c r="H140" i="147"/>
  <c r="G119" i="147"/>
  <c r="H119" i="147"/>
  <c r="G146" i="147"/>
  <c r="H146" i="147"/>
  <c r="G125" i="147"/>
  <c r="H125" i="147"/>
  <c r="G157" i="147"/>
  <c r="H157" i="147"/>
  <c r="G135" i="147"/>
  <c r="H135" i="147"/>
  <c r="F97" i="147"/>
  <c r="G150" i="147"/>
  <c r="H150" i="147"/>
  <c r="G116" i="147"/>
  <c r="H116" i="147"/>
  <c r="G152" i="147"/>
  <c r="H152" i="147"/>
  <c r="E52" i="140"/>
  <c r="E47" i="140"/>
  <c r="E36" i="140"/>
  <c r="C165" i="151"/>
  <c r="O38" i="14"/>
  <c r="H15" i="151"/>
  <c r="H26" i="151"/>
  <c r="H21" i="151"/>
  <c r="H16" i="151"/>
  <c r="H30" i="151"/>
  <c r="H25" i="151"/>
  <c r="H11" i="151"/>
  <c r="H14" i="151"/>
  <c r="H8" i="151"/>
  <c r="H18" i="151"/>
  <c r="H29" i="151"/>
  <c r="H22" i="151"/>
  <c r="H27" i="151"/>
  <c r="H17" i="151"/>
  <c r="H9" i="151"/>
  <c r="H31" i="151"/>
  <c r="H10" i="151"/>
  <c r="H7" i="151"/>
  <c r="H23" i="151"/>
  <c r="H12" i="151"/>
  <c r="F132" i="150"/>
  <c r="F159" i="150"/>
  <c r="H126" i="150"/>
  <c r="H127" i="150"/>
  <c r="H120" i="150"/>
  <c r="H109" i="150"/>
  <c r="H148" i="150"/>
  <c r="H138" i="150"/>
  <c r="H153" i="150"/>
  <c r="H33" i="150"/>
  <c r="F132" i="149"/>
  <c r="F159" i="149"/>
  <c r="H120" i="149"/>
  <c r="H148" i="149"/>
  <c r="H33" i="149"/>
  <c r="H19" i="149"/>
  <c r="H33" i="148"/>
  <c r="H120" i="146"/>
  <c r="H153" i="146"/>
  <c r="H33" i="146"/>
  <c r="H19" i="146"/>
  <c r="H138" i="146"/>
  <c r="H158" i="146"/>
  <c r="F132" i="146"/>
  <c r="F159" i="146"/>
  <c r="H126" i="146"/>
  <c r="H127" i="146"/>
  <c r="H19" i="145"/>
  <c r="H23" i="145"/>
  <c r="C165" i="145"/>
  <c r="L22" i="14"/>
  <c r="H9" i="145"/>
  <c r="H21" i="145"/>
  <c r="H27" i="145"/>
  <c r="H22" i="145"/>
  <c r="H25" i="145"/>
  <c r="H10" i="145"/>
  <c r="H8" i="145"/>
  <c r="H30" i="145"/>
  <c r="H26" i="145"/>
  <c r="H15" i="145"/>
  <c r="H11" i="145"/>
  <c r="H7" i="145"/>
  <c r="H17" i="145"/>
  <c r="H18" i="145"/>
  <c r="H16" i="145"/>
  <c r="H12" i="145"/>
  <c r="H31" i="145"/>
  <c r="G156" i="145"/>
  <c r="H156" i="145"/>
  <c r="G152" i="145"/>
  <c r="H152" i="145"/>
  <c r="G140" i="145"/>
  <c r="H140" i="145"/>
  <c r="G136" i="145"/>
  <c r="H136" i="145"/>
  <c r="G124" i="145"/>
  <c r="H124" i="145"/>
  <c r="G116" i="145"/>
  <c r="H116" i="145"/>
  <c r="G112" i="145"/>
  <c r="H112" i="145"/>
  <c r="G108" i="145"/>
  <c r="H108" i="145"/>
  <c r="C42" i="145"/>
  <c r="G157" i="145"/>
  <c r="H157" i="145"/>
  <c r="G145" i="145"/>
  <c r="H145" i="145"/>
  <c r="G141" i="145"/>
  <c r="H141" i="145"/>
  <c r="G137" i="145"/>
  <c r="H137" i="145"/>
  <c r="G117" i="145"/>
  <c r="H117" i="145"/>
  <c r="G125" i="145"/>
  <c r="H125" i="145"/>
  <c r="G113" i="145"/>
  <c r="H113" i="145"/>
  <c r="G150" i="145"/>
  <c r="H150" i="145"/>
  <c r="G151" i="145"/>
  <c r="H151" i="145"/>
  <c r="H153" i="145"/>
  <c r="G146" i="145"/>
  <c r="H146" i="145"/>
  <c r="G142" i="145"/>
  <c r="H142" i="145"/>
  <c r="G126" i="145"/>
  <c r="G122" i="145"/>
  <c r="H122" i="145"/>
  <c r="G118" i="145"/>
  <c r="H118" i="145"/>
  <c r="G114" i="145"/>
  <c r="H114" i="145"/>
  <c r="F97" i="145"/>
  <c r="G155" i="145"/>
  <c r="H155" i="145"/>
  <c r="H158" i="145"/>
  <c r="G147" i="145"/>
  <c r="H147" i="145"/>
  <c r="G135" i="145"/>
  <c r="H135" i="145"/>
  <c r="G123" i="145"/>
  <c r="H123" i="145"/>
  <c r="G119" i="145"/>
  <c r="H119" i="145"/>
  <c r="G115" i="145"/>
  <c r="H115" i="145"/>
  <c r="G111" i="145"/>
  <c r="H111" i="145"/>
  <c r="G107" i="145"/>
  <c r="H107" i="145"/>
  <c r="H14" i="145"/>
  <c r="C165" i="144"/>
  <c r="I22" i="14"/>
  <c r="H30" i="144"/>
  <c r="H10" i="144"/>
  <c r="H14" i="144"/>
  <c r="H29" i="144"/>
  <c r="H26" i="144"/>
  <c r="H17" i="144"/>
  <c r="H23" i="144"/>
  <c r="H27" i="144"/>
  <c r="H22" i="144"/>
  <c r="H21" i="144"/>
  <c r="H11" i="144"/>
  <c r="H7" i="144"/>
  <c r="H18" i="144"/>
  <c r="H16" i="144"/>
  <c r="H8" i="144"/>
  <c r="H25" i="144"/>
  <c r="H9" i="144"/>
  <c r="H15" i="144"/>
  <c r="H19" i="144"/>
  <c r="H12" i="144"/>
  <c r="B51" i="8"/>
  <c r="C12" i="8"/>
  <c r="H127" i="149"/>
  <c r="H159" i="149"/>
  <c r="H148" i="146"/>
  <c r="H159" i="146"/>
  <c r="H109" i="145"/>
  <c r="H26" i="147"/>
  <c r="H153" i="151"/>
  <c r="H143" i="151"/>
  <c r="F132" i="151"/>
  <c r="F159" i="151"/>
  <c r="H148" i="151"/>
  <c r="H138" i="151"/>
  <c r="H120" i="151"/>
  <c r="H158" i="151"/>
  <c r="H127" i="151"/>
  <c r="H109" i="151"/>
  <c r="H109" i="148"/>
  <c r="H143" i="148"/>
  <c r="H126" i="148"/>
  <c r="H127" i="148"/>
  <c r="H148" i="148"/>
  <c r="H138" i="148"/>
  <c r="H153" i="148"/>
  <c r="H120" i="148"/>
  <c r="H158" i="148"/>
  <c r="H23" i="147"/>
  <c r="H18" i="147"/>
  <c r="H17" i="147"/>
  <c r="H126" i="147"/>
  <c r="H127" i="147"/>
  <c r="H21" i="147"/>
  <c r="H29" i="147"/>
  <c r="H30" i="147"/>
  <c r="H25" i="147"/>
  <c r="H22" i="147"/>
  <c r="C165" i="147"/>
  <c r="C38" i="14"/>
  <c r="H19" i="147"/>
  <c r="H12" i="147"/>
  <c r="H10" i="147"/>
  <c r="H27" i="147"/>
  <c r="H8" i="147"/>
  <c r="H7" i="147"/>
  <c r="H31" i="147"/>
  <c r="H14" i="147"/>
  <c r="H9" i="147"/>
  <c r="H15" i="147"/>
  <c r="H11" i="147"/>
  <c r="H158" i="147"/>
  <c r="H143" i="147"/>
  <c r="H153" i="147"/>
  <c r="H120" i="147"/>
  <c r="H148" i="147"/>
  <c r="D95" i="147"/>
  <c r="E102" i="147"/>
  <c r="H138" i="147"/>
  <c r="H138" i="145"/>
  <c r="E41" i="140"/>
  <c r="G152" i="144"/>
  <c r="H152" i="144"/>
  <c r="G116" i="144"/>
  <c r="H116" i="144"/>
  <c r="G157" i="144"/>
  <c r="H157" i="144"/>
  <c r="G142" i="144"/>
  <c r="H142" i="144"/>
  <c r="G135" i="144"/>
  <c r="H135" i="144"/>
  <c r="G111" i="144"/>
  <c r="H111" i="144"/>
  <c r="G125" i="144"/>
  <c r="H125" i="144"/>
  <c r="G126" i="144"/>
  <c r="F97" i="144"/>
  <c r="D95" i="144"/>
  <c r="G140" i="144"/>
  <c r="H140" i="144"/>
  <c r="G112" i="144"/>
  <c r="H112" i="144"/>
  <c r="G145" i="144"/>
  <c r="H145" i="144"/>
  <c r="G155" i="144"/>
  <c r="H155" i="144"/>
  <c r="G123" i="144"/>
  <c r="H123" i="144"/>
  <c r="G107" i="144"/>
  <c r="H107" i="144"/>
  <c r="G117" i="144"/>
  <c r="H117" i="144"/>
  <c r="G122" i="144"/>
  <c r="H122" i="144"/>
  <c r="G136" i="144"/>
  <c r="H136" i="144"/>
  <c r="G108" i="144"/>
  <c r="H108" i="144"/>
  <c r="G150" i="144"/>
  <c r="H150" i="144"/>
  <c r="G151" i="144"/>
  <c r="H151" i="144"/>
  <c r="G119" i="144"/>
  <c r="H119" i="144"/>
  <c r="G141" i="144"/>
  <c r="H141" i="144"/>
  <c r="G113" i="144"/>
  <c r="H113" i="144"/>
  <c r="G118" i="144"/>
  <c r="H118" i="144"/>
  <c r="G156" i="144"/>
  <c r="H156" i="144"/>
  <c r="G124" i="144"/>
  <c r="H124" i="144"/>
  <c r="C42" i="144"/>
  <c r="G146" i="144"/>
  <c r="H146" i="144"/>
  <c r="G147" i="144"/>
  <c r="H147" i="144"/>
  <c r="G115" i="144"/>
  <c r="H115" i="144"/>
  <c r="G137" i="144"/>
  <c r="H137" i="144"/>
  <c r="G114" i="144"/>
  <c r="H114" i="144"/>
  <c r="C165" i="150"/>
  <c r="L38" i="14"/>
  <c r="H8" i="150"/>
  <c r="H15" i="150"/>
  <c r="H17" i="150"/>
  <c r="H18" i="150"/>
  <c r="H30" i="150"/>
  <c r="H22" i="150"/>
  <c r="H23" i="150"/>
  <c r="H21" i="150"/>
  <c r="H7" i="150"/>
  <c r="H11" i="150"/>
  <c r="H26" i="150"/>
  <c r="H10" i="150"/>
  <c r="H16" i="150"/>
  <c r="H14" i="150"/>
  <c r="H9" i="150"/>
  <c r="H25" i="150"/>
  <c r="H19" i="150"/>
  <c r="H29" i="150"/>
  <c r="H12" i="150"/>
  <c r="H159" i="150"/>
  <c r="H27" i="150"/>
  <c r="H31" i="150"/>
  <c r="C165" i="149"/>
  <c r="I38" i="14"/>
  <c r="H26" i="149"/>
  <c r="H21" i="149"/>
  <c r="H16" i="149"/>
  <c r="H11" i="149"/>
  <c r="H7" i="149"/>
  <c r="H12" i="149"/>
  <c r="H30" i="149"/>
  <c r="H9" i="149"/>
  <c r="H10" i="149"/>
  <c r="H8" i="149"/>
  <c r="H17" i="149"/>
  <c r="H15" i="149"/>
  <c r="H22" i="149"/>
  <c r="H18" i="149"/>
  <c r="H27" i="149"/>
  <c r="H25" i="149"/>
  <c r="H14" i="149"/>
  <c r="H23" i="149"/>
  <c r="H29" i="149"/>
  <c r="H31" i="149"/>
  <c r="C165" i="148"/>
  <c r="F38" i="14"/>
  <c r="H16" i="148"/>
  <c r="H11" i="148"/>
  <c r="H7" i="148"/>
  <c r="H18" i="148"/>
  <c r="H26" i="148"/>
  <c r="H9" i="148"/>
  <c r="H17" i="148"/>
  <c r="H8" i="148"/>
  <c r="H21" i="148"/>
  <c r="H10" i="148"/>
  <c r="H30" i="148"/>
  <c r="H22" i="148"/>
  <c r="H15" i="148"/>
  <c r="H27" i="148"/>
  <c r="H25" i="148"/>
  <c r="H29" i="148"/>
  <c r="H12" i="148"/>
  <c r="H14" i="148"/>
  <c r="H23" i="148"/>
  <c r="H19" i="148"/>
  <c r="H31" i="148"/>
  <c r="H26" i="146"/>
  <c r="H16" i="146"/>
  <c r="H11" i="146"/>
  <c r="H7" i="146"/>
  <c r="C165" i="146"/>
  <c r="O22" i="14"/>
  <c r="H21" i="146"/>
  <c r="H8" i="146"/>
  <c r="H22" i="146"/>
  <c r="H18" i="146"/>
  <c r="H10" i="146"/>
  <c r="H30" i="146"/>
  <c r="H17" i="146"/>
  <c r="H15" i="146"/>
  <c r="H25" i="146"/>
  <c r="H9" i="146"/>
  <c r="H27" i="146"/>
  <c r="H23" i="146"/>
  <c r="H14" i="146"/>
  <c r="H12" i="146"/>
  <c r="H29" i="146"/>
  <c r="H31" i="146"/>
  <c r="H148" i="145"/>
  <c r="H143" i="145"/>
  <c r="H120" i="145"/>
  <c r="D95" i="145"/>
  <c r="E102" i="145"/>
  <c r="H126" i="145"/>
  <c r="H127" i="145"/>
  <c r="F132" i="145"/>
  <c r="F159" i="145"/>
  <c r="H159" i="151"/>
  <c r="H159" i="148"/>
  <c r="H159" i="147"/>
  <c r="H159" i="145"/>
  <c r="H158" i="144"/>
  <c r="H138" i="144"/>
  <c r="H109" i="144"/>
  <c r="H143" i="144"/>
  <c r="H120" i="144"/>
  <c r="H153" i="144"/>
  <c r="H148" i="144"/>
  <c r="F132" i="144"/>
  <c r="F159" i="144"/>
  <c r="H126" i="144"/>
  <c r="H127" i="144"/>
  <c r="H159" i="144"/>
  <c r="E67" i="8"/>
  <c r="D18" i="141"/>
  <c r="D17" i="141"/>
  <c r="D58" i="8"/>
  <c r="D48" i="8"/>
  <c r="D37" i="8"/>
  <c r="D24" i="8"/>
  <c r="F64" i="11"/>
  <c r="C177" i="151"/>
  <c r="O50" i="14"/>
  <c r="C177" i="145"/>
  <c r="L34" i="14"/>
  <c r="G9" i="139"/>
  <c r="C168" i="151"/>
  <c r="O41" i="14"/>
  <c r="C168" i="148"/>
  <c r="F41" i="14"/>
  <c r="F37" i="14"/>
  <c r="O37" i="14"/>
  <c r="C177" i="150"/>
  <c r="L50" i="14"/>
  <c r="C168" i="145"/>
  <c r="L25" i="14"/>
  <c r="L21" i="14"/>
  <c r="C177" i="148"/>
  <c r="F50" i="14"/>
  <c r="C168" i="150"/>
  <c r="L41" i="14"/>
  <c r="L37" i="14"/>
  <c r="C176" i="150"/>
  <c r="L49" i="14"/>
  <c r="C167" i="150"/>
  <c r="L40" i="14"/>
  <c r="C37" i="14"/>
  <c r="C168" i="147"/>
  <c r="C41" i="14"/>
  <c r="C177" i="147"/>
  <c r="C50" i="14"/>
  <c r="O21" i="14"/>
  <c r="C168" i="146"/>
  <c r="O25" i="14"/>
  <c r="C177" i="146"/>
  <c r="O34" i="14"/>
  <c r="I37" i="14"/>
  <c r="C177" i="149"/>
  <c r="I50" i="14"/>
  <c r="C168" i="149"/>
  <c r="I41" i="14"/>
  <c r="C167" i="148"/>
  <c r="F40" i="14"/>
  <c r="C176" i="148"/>
  <c r="F49" i="14"/>
  <c r="I21" i="14"/>
  <c r="C24" i="139"/>
  <c r="C168" i="144"/>
  <c r="I25" i="14"/>
  <c r="C177" i="144"/>
  <c r="I34" i="14"/>
  <c r="G10" i="139"/>
  <c r="G11" i="139"/>
  <c r="C167" i="151"/>
  <c r="O40" i="14"/>
  <c r="C176" i="151"/>
  <c r="O49" i="14"/>
  <c r="C176" i="145"/>
  <c r="L33" i="14"/>
  <c r="C167" i="145"/>
  <c r="L24" i="14"/>
  <c r="C167" i="149"/>
  <c r="I40" i="14"/>
  <c r="C176" i="149"/>
  <c r="I49" i="14"/>
  <c r="C167" i="144"/>
  <c r="I24" i="14"/>
  <c r="C176" i="144"/>
  <c r="I33" i="14"/>
  <c r="C176" i="146"/>
  <c r="O33" i="14"/>
  <c r="C167" i="146"/>
  <c r="O24" i="14"/>
  <c r="C167" i="147"/>
  <c r="C40" i="14"/>
  <c r="C176" i="147"/>
  <c r="C49" i="14"/>
  <c r="I29" i="140"/>
  <c r="I28" i="140"/>
  <c r="I27" i="140"/>
  <c r="I26" i="140"/>
  <c r="I25" i="140"/>
  <c r="I24" i="140"/>
  <c r="G116" i="140"/>
  <c r="F116" i="140"/>
  <c r="G105" i="140"/>
  <c r="F105" i="140"/>
  <c r="G94" i="140"/>
  <c r="F94" i="140"/>
  <c r="G83" i="140"/>
  <c r="F83" i="140"/>
  <c r="G72" i="140"/>
  <c r="F72" i="140"/>
  <c r="G61" i="140"/>
  <c r="F61" i="140"/>
  <c r="D40" i="9"/>
  <c r="I23" i="140"/>
  <c r="G50" i="140"/>
  <c r="F50" i="140"/>
  <c r="G39" i="140"/>
  <c r="F39" i="140"/>
  <c r="B25" i="140"/>
  <c r="G28" i="140"/>
  <c r="F28" i="140"/>
  <c r="G17" i="140"/>
  <c r="F17" i="140"/>
  <c r="B4" i="12"/>
  <c r="B23" i="139"/>
  <c r="B22" i="139"/>
  <c r="C169" i="129"/>
  <c r="B163" i="129"/>
  <c r="B14" i="140"/>
  <c r="I22" i="140"/>
  <c r="B22" i="140"/>
  <c r="I21" i="140"/>
  <c r="B11" i="140"/>
  <c r="I20" i="140"/>
  <c r="G12" i="139"/>
  <c r="C10" i="12"/>
  <c r="B9" i="9"/>
  <c r="B8" i="9"/>
  <c r="C43" i="129"/>
  <c r="C37" i="129"/>
  <c r="C36" i="129"/>
  <c r="C32" i="141"/>
  <c r="D29" i="141"/>
  <c r="L35" i="140"/>
  <c r="L37" i="140"/>
  <c r="K35" i="140"/>
  <c r="K37" i="140"/>
  <c r="C38" i="129"/>
  <c r="G14" i="139"/>
  <c r="D28" i="141"/>
  <c r="D30" i="141"/>
  <c r="D31" i="141"/>
  <c r="H9" i="139"/>
  <c r="H11" i="139"/>
  <c r="H10" i="139"/>
  <c r="H12" i="139"/>
  <c r="E20" i="14"/>
  <c r="B20" i="14"/>
  <c r="F26" i="14"/>
  <c r="F157" i="129"/>
  <c r="F156" i="129"/>
  <c r="F155" i="129"/>
  <c r="F152" i="129"/>
  <c r="F151" i="129"/>
  <c r="F150" i="129"/>
  <c r="F147" i="129"/>
  <c r="F146" i="129"/>
  <c r="F145" i="129"/>
  <c r="F142" i="129"/>
  <c r="F141" i="129"/>
  <c r="F140" i="129"/>
  <c r="F137" i="129"/>
  <c r="F136" i="129"/>
  <c r="F135" i="129"/>
  <c r="H131" i="129"/>
  <c r="H130" i="129"/>
  <c r="H129" i="129"/>
  <c r="F126" i="129"/>
  <c r="F125" i="129"/>
  <c r="F124" i="129"/>
  <c r="F123" i="129"/>
  <c r="F122" i="129"/>
  <c r="F119" i="129"/>
  <c r="F118" i="129"/>
  <c r="F117" i="129"/>
  <c r="F116" i="129"/>
  <c r="F115" i="129"/>
  <c r="F114" i="129"/>
  <c r="F113" i="129"/>
  <c r="F112" i="129"/>
  <c r="F111" i="129"/>
  <c r="F108" i="129"/>
  <c r="F107" i="129"/>
  <c r="D39" i="129"/>
  <c r="B85" i="129"/>
  <c r="I32" i="129"/>
  <c r="G30" i="129"/>
  <c r="G26" i="129"/>
  <c r="G22" i="129"/>
  <c r="G18" i="129"/>
  <c r="G16" i="129"/>
  <c r="G15" i="129"/>
  <c r="G14" i="129"/>
  <c r="G11" i="129"/>
  <c r="G10" i="129"/>
  <c r="G9" i="129"/>
  <c r="G8" i="129"/>
  <c r="F44" i="9"/>
  <c r="F64" i="9"/>
  <c r="F63" i="9"/>
  <c r="F62" i="9"/>
  <c r="F59" i="9"/>
  <c r="F58" i="9"/>
  <c r="F57" i="9"/>
  <c r="F54" i="9"/>
  <c r="F53" i="9"/>
  <c r="F52" i="9"/>
  <c r="F49" i="9"/>
  <c r="F48" i="9"/>
  <c r="F47" i="9"/>
  <c r="F43" i="9"/>
  <c r="F42" i="9"/>
  <c r="G19" i="5"/>
  <c r="C26" i="14"/>
  <c r="D33" i="5"/>
  <c r="H35" i="5"/>
  <c r="C33" i="5"/>
  <c r="G32" i="5"/>
  <c r="G31" i="5"/>
  <c r="G28" i="5"/>
  <c r="G27" i="5"/>
  <c r="G24" i="5"/>
  <c r="G23" i="5"/>
  <c r="G25" i="5"/>
  <c r="G20" i="5"/>
  <c r="G18" i="5"/>
  <c r="G17" i="5"/>
  <c r="G16" i="5"/>
  <c r="G13" i="5"/>
  <c r="G12" i="5"/>
  <c r="G11" i="5"/>
  <c r="G10" i="5"/>
  <c r="G29" i="5"/>
  <c r="G33" i="5"/>
  <c r="C31" i="11"/>
  <c r="F20" i="11"/>
  <c r="F67" i="11"/>
  <c r="F32" i="11"/>
  <c r="F33" i="11"/>
  <c r="F34" i="11"/>
  <c r="F47" i="11"/>
  <c r="F48" i="11"/>
  <c r="F49" i="11"/>
  <c r="F50" i="11"/>
  <c r="F39" i="11"/>
  <c r="F41" i="11"/>
  <c r="C75" i="11"/>
  <c r="C69" i="11"/>
  <c r="C66" i="11"/>
  <c r="C48" i="11"/>
  <c r="C46" i="11"/>
  <c r="C38" i="11"/>
  <c r="C24" i="11"/>
  <c r="C18" i="11"/>
  <c r="H35" i="9"/>
  <c r="H36" i="9"/>
  <c r="H37" i="9"/>
  <c r="F28" i="9"/>
  <c r="F29" i="9"/>
  <c r="F30" i="9"/>
  <c r="F31" i="9"/>
  <c r="F32" i="9"/>
  <c r="F16" i="9"/>
  <c r="F17" i="9"/>
  <c r="F18" i="9"/>
  <c r="F19" i="9"/>
  <c r="F20" i="9"/>
  <c r="F21" i="9"/>
  <c r="F22" i="9"/>
  <c r="F23" i="9"/>
  <c r="F24" i="9"/>
  <c r="F25" i="9"/>
  <c r="B1" i="9"/>
  <c r="F63" i="11"/>
  <c r="B1" i="5"/>
  <c r="B1" i="12"/>
  <c r="B1" i="8"/>
  <c r="H14" i="139"/>
  <c r="C76" i="11"/>
  <c r="F109" i="129"/>
  <c r="C133" i="129"/>
  <c r="F45" i="9"/>
  <c r="H38" i="9"/>
  <c r="F120" i="129"/>
  <c r="F127" i="129"/>
  <c r="H132" i="129"/>
  <c r="F148" i="129"/>
  <c r="F153" i="129"/>
  <c r="F158" i="129"/>
  <c r="D40" i="129"/>
  <c r="F143" i="129"/>
  <c r="F138" i="129"/>
  <c r="G21" i="5"/>
  <c r="G7" i="129"/>
  <c r="G17" i="129"/>
  <c r="G25" i="129"/>
  <c r="G21" i="129"/>
  <c r="G29" i="129"/>
  <c r="E14" i="140"/>
  <c r="G19" i="129"/>
  <c r="G27" i="129"/>
  <c r="G12" i="129"/>
  <c r="G23" i="129"/>
  <c r="E25" i="140"/>
  <c r="H14" i="5"/>
  <c r="G31" i="129"/>
  <c r="K6" i="140"/>
  <c r="H33" i="5"/>
  <c r="H28" i="5"/>
  <c r="H23" i="5"/>
  <c r="H17" i="5"/>
  <c r="H11" i="5"/>
  <c r="H32" i="5"/>
  <c r="H27" i="5"/>
  <c r="H20" i="5"/>
  <c r="H16" i="5"/>
  <c r="H10" i="5"/>
  <c r="H31" i="5"/>
  <c r="H25" i="5"/>
  <c r="H19" i="5"/>
  <c r="H13" i="5"/>
  <c r="H29" i="5"/>
  <c r="H24" i="5"/>
  <c r="H18" i="5"/>
  <c r="H12" i="5"/>
  <c r="H21" i="5"/>
  <c r="E116" i="140"/>
  <c r="E114" i="140"/>
  <c r="E39" i="140"/>
  <c r="H33" i="129"/>
  <c r="H27" i="129"/>
  <c r="H19" i="129"/>
  <c r="H23" i="129"/>
  <c r="H11" i="129"/>
  <c r="H26" i="129"/>
  <c r="H16" i="129"/>
  <c r="H8" i="129"/>
  <c r="H9" i="129"/>
  <c r="H22" i="129"/>
  <c r="H14" i="129"/>
  <c r="H15" i="129"/>
  <c r="H30" i="129"/>
  <c r="H18" i="129"/>
  <c r="H10" i="129"/>
  <c r="H21" i="129"/>
  <c r="H25" i="129"/>
  <c r="H17" i="129"/>
  <c r="H29" i="129"/>
  <c r="H7" i="129"/>
  <c r="H31" i="129"/>
  <c r="H12" i="129"/>
  <c r="E37" i="140"/>
  <c r="C20" i="141"/>
  <c r="E72" i="140"/>
  <c r="E70" i="140"/>
  <c r="E61" i="140"/>
  <c r="E59" i="140"/>
  <c r="E94" i="140"/>
  <c r="E92" i="140"/>
  <c r="C165" i="129"/>
  <c r="F22" i="14"/>
  <c r="E28" i="140"/>
  <c r="E26" i="140"/>
  <c r="G151" i="129"/>
  <c r="H151" i="129"/>
  <c r="E30" i="140"/>
  <c r="E17" i="140"/>
  <c r="E15" i="140"/>
  <c r="C42" i="129"/>
  <c r="F97" i="129"/>
  <c r="G155" i="129"/>
  <c r="H155" i="129"/>
  <c r="G107" i="129"/>
  <c r="H107" i="129"/>
  <c r="G150" i="129"/>
  <c r="H150" i="129"/>
  <c r="G145" i="129"/>
  <c r="H145" i="129"/>
  <c r="G142" i="129"/>
  <c r="H142" i="129"/>
  <c r="G122" i="129"/>
  <c r="H122" i="129"/>
  <c r="G116" i="129"/>
  <c r="H116" i="129"/>
  <c r="G123" i="129"/>
  <c r="H123" i="129"/>
  <c r="G112" i="129"/>
  <c r="H112" i="129"/>
  <c r="G125" i="129"/>
  <c r="H125" i="129"/>
  <c r="G152" i="129"/>
  <c r="H152" i="129"/>
  <c r="H153" i="129"/>
  <c r="G119" i="129"/>
  <c r="H119" i="129"/>
  <c r="G117" i="129"/>
  <c r="H117" i="129"/>
  <c r="G140" i="129"/>
  <c r="H140" i="129"/>
  <c r="G157" i="129"/>
  <c r="H157" i="129"/>
  <c r="G135" i="129"/>
  <c r="H135" i="129"/>
  <c r="G111" i="129"/>
  <c r="H111" i="129"/>
  <c r="G137" i="129"/>
  <c r="H137" i="129"/>
  <c r="G146" i="129"/>
  <c r="H146" i="129"/>
  <c r="G156" i="129"/>
  <c r="H156" i="129"/>
  <c r="G113" i="129"/>
  <c r="H113" i="129"/>
  <c r="G118" i="129"/>
  <c r="H118" i="129"/>
  <c r="G136" i="129"/>
  <c r="H136" i="129"/>
  <c r="G115" i="129"/>
  <c r="H115" i="129"/>
  <c r="G126" i="129"/>
  <c r="F132" i="129"/>
  <c r="F159" i="129"/>
  <c r="G114" i="129"/>
  <c r="H114" i="129"/>
  <c r="G124" i="129"/>
  <c r="H124" i="129"/>
  <c r="G147" i="129"/>
  <c r="H147" i="129"/>
  <c r="G141" i="129"/>
  <c r="H141" i="129"/>
  <c r="G108" i="129"/>
  <c r="H108" i="129"/>
  <c r="H109" i="129"/>
  <c r="E83" i="140"/>
  <c r="E81" i="140"/>
  <c r="E105" i="140"/>
  <c r="E103" i="140"/>
  <c r="E50" i="140"/>
  <c r="E48" i="140"/>
  <c r="D95" i="129"/>
  <c r="H158" i="129"/>
  <c r="H138" i="129"/>
  <c r="H148" i="129"/>
  <c r="H126" i="129"/>
  <c r="H127" i="129"/>
  <c r="H143" i="129"/>
  <c r="C21" i="14"/>
  <c r="H120" i="129"/>
  <c r="D100" i="140"/>
  <c r="E71" i="140"/>
  <c r="H159" i="129"/>
  <c r="C177" i="129"/>
  <c r="C9" i="12"/>
  <c r="C25" i="14"/>
  <c r="D12" i="140"/>
  <c r="G16" i="140"/>
  <c r="G18" i="140"/>
  <c r="G20" i="140"/>
  <c r="E16" i="140"/>
  <c r="C22" i="139"/>
  <c r="C17" i="12"/>
  <c r="C33" i="14"/>
  <c r="C18" i="12"/>
  <c r="C34" i="14"/>
  <c r="D111" i="140"/>
  <c r="F115" i="140"/>
  <c r="F117" i="140"/>
  <c r="C27" i="139"/>
  <c r="E60" i="140"/>
  <c r="E119" i="140"/>
  <c r="E106" i="140"/>
  <c r="J28" i="140"/>
  <c r="E108" i="140"/>
  <c r="J37" i="140"/>
  <c r="E75" i="140"/>
  <c r="D67" i="140"/>
  <c r="F71" i="140"/>
  <c r="F73" i="140"/>
  <c r="C30" i="139"/>
  <c r="E104" i="140"/>
  <c r="E38" i="140"/>
  <c r="C31" i="139"/>
  <c r="E115" i="140"/>
  <c r="G104" i="140"/>
  <c r="G106" i="140"/>
  <c r="F104" i="140"/>
  <c r="F106" i="140"/>
  <c r="E73" i="140"/>
  <c r="J25" i="140"/>
  <c r="E117" i="140"/>
  <c r="J29" i="140"/>
  <c r="K4" i="140"/>
  <c r="C168" i="129"/>
  <c r="C8" i="12"/>
  <c r="C24" i="14"/>
  <c r="E20" i="140"/>
  <c r="E40" i="140"/>
  <c r="J22" i="140"/>
  <c r="G115" i="140"/>
  <c r="G117" i="140"/>
  <c r="L29" i="140"/>
  <c r="C26" i="139"/>
  <c r="E97" i="140"/>
  <c r="E86" i="140"/>
  <c r="E62" i="140"/>
  <c r="J24" i="140"/>
  <c r="E64" i="140"/>
  <c r="G71" i="140"/>
  <c r="G73" i="140"/>
  <c r="G75" i="140"/>
  <c r="D45" i="140"/>
  <c r="G108" i="140"/>
  <c r="L28" i="140"/>
  <c r="F108" i="140"/>
  <c r="K28" i="140"/>
  <c r="K29" i="140"/>
  <c r="F119" i="140"/>
  <c r="C25" i="139"/>
  <c r="E49" i="140"/>
  <c r="D34" i="140"/>
  <c r="D56" i="140"/>
  <c r="D78" i="140"/>
  <c r="F75" i="140"/>
  <c r="K25" i="140"/>
  <c r="C28" i="139"/>
  <c r="E82" i="140"/>
  <c r="C29" i="139"/>
  <c r="E93" i="140"/>
  <c r="D89" i="140"/>
  <c r="F16" i="140"/>
  <c r="F18" i="140"/>
  <c r="F20" i="140"/>
  <c r="L20" i="140"/>
  <c r="E53" i="140"/>
  <c r="F21" i="14"/>
  <c r="E42" i="140"/>
  <c r="E84" i="140"/>
  <c r="J26" i="140"/>
  <c r="E51" i="140"/>
  <c r="J23" i="140"/>
  <c r="E95" i="140"/>
  <c r="J27" i="140"/>
  <c r="F34" i="14"/>
  <c r="E18" i="140"/>
  <c r="J20" i="140"/>
  <c r="E27" i="140"/>
  <c r="C23" i="139"/>
  <c r="C176" i="129"/>
  <c r="F33" i="14"/>
  <c r="C167" i="129"/>
  <c r="F24" i="14"/>
  <c r="E31" i="140"/>
  <c r="G119" i="140"/>
  <c r="E29" i="140"/>
  <c r="L25" i="140"/>
  <c r="K20" i="140"/>
  <c r="F60" i="140"/>
  <c r="F62" i="140"/>
  <c r="G60" i="140"/>
  <c r="G62" i="140"/>
  <c r="G93" i="140"/>
  <c r="G95" i="140"/>
  <c r="F93" i="140"/>
  <c r="F95" i="140"/>
  <c r="G38" i="140"/>
  <c r="G40" i="140"/>
  <c r="G42" i="140"/>
  <c r="F38" i="140"/>
  <c r="F40" i="140"/>
  <c r="F42" i="140"/>
  <c r="F49" i="140"/>
  <c r="F51" i="140"/>
  <c r="G49" i="140"/>
  <c r="G51" i="140"/>
  <c r="G82" i="140"/>
  <c r="G84" i="140"/>
  <c r="G86" i="140"/>
  <c r="F82" i="140"/>
  <c r="F84" i="140"/>
  <c r="F86" i="140"/>
  <c r="F25" i="14"/>
  <c r="D23" i="140"/>
  <c r="F97" i="140"/>
  <c r="K27" i="140"/>
  <c r="F53" i="140"/>
  <c r="K23" i="140"/>
  <c r="G97" i="140"/>
  <c r="L27" i="140"/>
  <c r="G53" i="140"/>
  <c r="L23" i="140"/>
  <c r="K26" i="140"/>
  <c r="K22" i="140"/>
  <c r="G64" i="140"/>
  <c r="L24" i="140"/>
  <c r="L26" i="140"/>
  <c r="L22" i="140"/>
  <c r="K24" i="140"/>
  <c r="F64" i="140"/>
  <c r="G27" i="140"/>
  <c r="G29" i="140"/>
  <c r="G31" i="140"/>
  <c r="F27" i="140"/>
  <c r="F29" i="140"/>
  <c r="F31" i="140"/>
  <c r="F57" i="14"/>
  <c r="L21" i="140"/>
  <c r="J21" i="140"/>
  <c r="K21" i="140"/>
  <c r="K5" i="140"/>
  <c r="K7" i="140"/>
  <c r="C33" i="139"/>
  <c r="D22" i="139"/>
  <c r="D31" i="139"/>
  <c r="D24" i="139"/>
  <c r="D30" i="139"/>
  <c r="D27" i="139"/>
  <c r="D26" i="139"/>
  <c r="D23" i="139"/>
  <c r="D28" i="139"/>
  <c r="D29" i="139"/>
  <c r="D25" i="139"/>
  <c r="D33" i="139"/>
  <c r="D13" i="139"/>
  <c r="D14" i="139"/>
  <c r="E25" i="139"/>
  <c r="C170" i="145"/>
  <c r="L27" i="14"/>
  <c r="C173" i="145"/>
  <c r="L30" i="14"/>
  <c r="K12" i="140"/>
  <c r="F26" i="139"/>
  <c r="C174" i="146"/>
  <c r="O31" i="14"/>
  <c r="F28" i="139"/>
  <c r="C174" i="148"/>
  <c r="F47" i="14"/>
  <c r="F23" i="139"/>
  <c r="C174" i="129"/>
  <c r="F31" i="14"/>
  <c r="F31" i="139"/>
  <c r="C174" i="151"/>
  <c r="O47" i="14"/>
  <c r="F30" i="139"/>
  <c r="C174" i="150"/>
  <c r="L47" i="14"/>
  <c r="F24" i="139"/>
  <c r="C174" i="144"/>
  <c r="I31" i="14"/>
  <c r="F29" i="139"/>
  <c r="C174" i="149"/>
  <c r="I47" i="14"/>
  <c r="F25" i="139"/>
  <c r="C174" i="145"/>
  <c r="C175" i="145"/>
  <c r="F27" i="139"/>
  <c r="C174" i="147"/>
  <c r="C47" i="14"/>
  <c r="E31" i="139"/>
  <c r="C170" i="151"/>
  <c r="C175" i="151"/>
  <c r="E26" i="139"/>
  <c r="C170" i="146"/>
  <c r="E28" i="139"/>
  <c r="C170" i="148"/>
  <c r="E27" i="139"/>
  <c r="C170" i="147"/>
  <c r="C175" i="147"/>
  <c r="E23" i="139"/>
  <c r="C170" i="129"/>
  <c r="E29" i="139"/>
  <c r="C170" i="149"/>
  <c r="C175" i="149"/>
  <c r="K8" i="140"/>
  <c r="L18" i="140"/>
  <c r="L30" i="140"/>
  <c r="C11" i="12"/>
  <c r="E24" i="139"/>
  <c r="C170" i="144"/>
  <c r="C175" i="144"/>
  <c r="E30" i="139"/>
  <c r="C170" i="150"/>
  <c r="C171" i="145"/>
  <c r="L28" i="14"/>
  <c r="C172" i="145"/>
  <c r="L29" i="14"/>
  <c r="C175" i="150"/>
  <c r="L48" i="14"/>
  <c r="C175" i="148"/>
  <c r="F48" i="14"/>
  <c r="C175" i="146"/>
  <c r="O32" i="14"/>
  <c r="C173" i="129"/>
  <c r="F30" i="14"/>
  <c r="C175" i="129"/>
  <c r="F32" i="14"/>
  <c r="C14" i="12"/>
  <c r="C30" i="14"/>
  <c r="O43" i="14"/>
  <c r="C173" i="151"/>
  <c r="O46" i="14"/>
  <c r="O48" i="14"/>
  <c r="L43" i="14"/>
  <c r="C173" i="150"/>
  <c r="L46" i="14"/>
  <c r="I43" i="14"/>
  <c r="I48" i="14"/>
  <c r="C173" i="149"/>
  <c r="I46" i="14"/>
  <c r="F43" i="14"/>
  <c r="C173" i="148"/>
  <c r="F46" i="14"/>
  <c r="C48" i="14"/>
  <c r="C173" i="147"/>
  <c r="C46" i="14"/>
  <c r="L32" i="14"/>
  <c r="L31" i="14"/>
  <c r="O27" i="14"/>
  <c r="C173" i="146"/>
  <c r="O30" i="14"/>
  <c r="I27" i="14"/>
  <c r="C173" i="144"/>
  <c r="I30" i="14"/>
  <c r="I32" i="14"/>
  <c r="F27" i="14"/>
  <c r="C15" i="12"/>
  <c r="C16" i="12"/>
  <c r="F34" i="139"/>
  <c r="C13" i="12"/>
  <c r="C171" i="129"/>
  <c r="F28" i="14"/>
  <c r="C172" i="129"/>
  <c r="F29" i="14"/>
  <c r="E34" i="139"/>
  <c r="C12" i="12"/>
  <c r="C28" i="14"/>
  <c r="J18" i="140"/>
  <c r="J30" i="140"/>
  <c r="K18" i="140"/>
  <c r="K30" i="140"/>
  <c r="C171" i="147"/>
  <c r="C44" i="14"/>
  <c r="C43" i="14"/>
  <c r="C171" i="151"/>
  <c r="O44" i="14"/>
  <c r="C172" i="151"/>
  <c r="O45" i="14"/>
  <c r="C171" i="150"/>
  <c r="L44" i="14"/>
  <c r="C172" i="150"/>
  <c r="L45" i="14"/>
  <c r="C171" i="149"/>
  <c r="I44" i="14"/>
  <c r="C172" i="149"/>
  <c r="I45" i="14"/>
  <c r="C172" i="147"/>
  <c r="C45" i="14"/>
  <c r="C171" i="148"/>
  <c r="F44" i="14"/>
  <c r="C172" i="148"/>
  <c r="F45" i="14"/>
  <c r="C171" i="146"/>
  <c r="O28" i="14"/>
  <c r="C172" i="146"/>
  <c r="O29" i="14"/>
  <c r="C171" i="144"/>
  <c r="I28" i="14"/>
  <c r="C172" i="144"/>
  <c r="I29" i="14"/>
  <c r="C27" i="14"/>
  <c r="C32" i="14"/>
  <c r="C31" i="14"/>
  <c r="C29" i="14"/>
</calcChain>
</file>

<file path=xl/sharedStrings.xml><?xml version="1.0" encoding="utf-8"?>
<sst xmlns="http://schemas.openxmlformats.org/spreadsheetml/2006/main" count="3793" uniqueCount="438">
  <si>
    <t>Potting Mix</t>
  </si>
  <si>
    <t>Agribon</t>
  </si>
  <si>
    <t>Plastic Mulch</t>
  </si>
  <si>
    <t>Total Cost</t>
  </si>
  <si>
    <t>Advertising</t>
  </si>
  <si>
    <t>Website</t>
  </si>
  <si>
    <t>Unit</t>
  </si>
  <si>
    <t>$/unit</t>
  </si>
  <si>
    <t>Distance between centers of beds</t>
  </si>
  <si>
    <t>ft</t>
  </si>
  <si>
    <t>lbs</t>
  </si>
  <si>
    <t>Beds Per acre</t>
  </si>
  <si>
    <t>beds</t>
  </si>
  <si>
    <t>acres</t>
  </si>
  <si>
    <t>Compost</t>
  </si>
  <si>
    <t>Cost/Bed</t>
  </si>
  <si>
    <t>tons</t>
  </si>
  <si>
    <t>bags</t>
  </si>
  <si>
    <t xml:space="preserve">Liquid Fish </t>
  </si>
  <si>
    <t>gallons</t>
  </si>
  <si>
    <t>Gypsum</t>
  </si>
  <si>
    <t>Totals</t>
  </si>
  <si>
    <t>Property Taxes</t>
  </si>
  <si>
    <t>Useful Life Span (years)</t>
  </si>
  <si>
    <t>Cash Overhead Costs</t>
  </si>
  <si>
    <t>Crop Income</t>
  </si>
  <si>
    <t>Total Crop Cost</t>
  </si>
  <si>
    <t>Irrigation: Main Line Infrastructure</t>
  </si>
  <si>
    <t>Loan Interest</t>
  </si>
  <si>
    <t>Step 3: Labor Needs</t>
  </si>
  <si>
    <t>Manual Weeding</t>
  </si>
  <si>
    <t>Irrigation</t>
  </si>
  <si>
    <t>Total # of Beds For this Crop</t>
  </si>
  <si>
    <t>Harvest</t>
  </si>
  <si>
    <t>Crop Washing</t>
  </si>
  <si>
    <t>Other Processing</t>
  </si>
  <si>
    <t>Packing the Crop</t>
  </si>
  <si>
    <t>Other Production Labor</t>
  </si>
  <si>
    <t>Step 4: Other Direct Costs</t>
  </si>
  <si>
    <t>Total Cash Overhead Costs</t>
  </si>
  <si>
    <t>Profit Margin</t>
  </si>
  <si>
    <t>Mowing</t>
  </si>
  <si>
    <t>Mechanical Cultivation</t>
  </si>
  <si>
    <t>Ripping</t>
  </si>
  <si>
    <t>Other (laying plastic mulch, etc)</t>
  </si>
  <si>
    <t>Irrigation: Drip Tape, Sprinklers, etc.</t>
  </si>
  <si>
    <t>name</t>
  </si>
  <si>
    <t>Bed Length - For Planning Purposes</t>
  </si>
  <si>
    <t>Bed, Yield, and Acreage Parameters</t>
  </si>
  <si>
    <t>write name here</t>
  </si>
  <si>
    <t xml:space="preserve">Time Spent Mixing Potting Mix  </t>
  </si>
  <si>
    <t>Other Care For These Transplants</t>
  </si>
  <si>
    <t>Other - write name here</t>
  </si>
  <si>
    <t>Machine - total time</t>
  </si>
  <si>
    <t xml:space="preserve">Pick, Process, and Pack - Labor Cost </t>
  </si>
  <si>
    <t xml:space="preserve">Crop Culture - Labor Cost </t>
  </si>
  <si>
    <t xml:space="preserve">Machine - Labor Cost </t>
  </si>
  <si>
    <t xml:space="preserve">Greenhouse - Labor Cost </t>
  </si>
  <si>
    <t>Greenhouse - total time</t>
  </si>
  <si>
    <t>Yearly Depreciation</t>
  </si>
  <si>
    <t>Barns</t>
  </si>
  <si>
    <t>Cold Storage</t>
  </si>
  <si>
    <t>Farmstand</t>
  </si>
  <si>
    <t>Packing Shed</t>
  </si>
  <si>
    <t>Storage Shed</t>
  </si>
  <si>
    <t>Worker Housing</t>
  </si>
  <si>
    <t>Farm Trucks</t>
  </si>
  <si>
    <t>Delivery Vehicle</t>
  </si>
  <si>
    <t>Forklifts</t>
  </si>
  <si>
    <t>Scales</t>
  </si>
  <si>
    <t xml:space="preserve">Miscellaneous </t>
  </si>
  <si>
    <t>Farm Fence</t>
  </si>
  <si>
    <t>Potable Water Infrastructure</t>
  </si>
  <si>
    <t>Electricity Infrastructure</t>
  </si>
  <si>
    <t>Greenhouse Structure</t>
  </si>
  <si>
    <t>Seed Trays</t>
  </si>
  <si>
    <t>Benches</t>
  </si>
  <si>
    <t>Seedling Heating Mats/System</t>
  </si>
  <si>
    <t>Fans</t>
  </si>
  <si>
    <t>Hightunnels</t>
  </si>
  <si>
    <t>Hightunnel Structure Costs</t>
  </si>
  <si>
    <t>Tractor #1</t>
  </si>
  <si>
    <t>Tractor #2</t>
  </si>
  <si>
    <t>Tractor #3</t>
  </si>
  <si>
    <t>Crop Washing Equipment</t>
  </si>
  <si>
    <t>Crop Packing Equipment</t>
  </si>
  <si>
    <t>Field Tools</t>
  </si>
  <si>
    <t>Other Capital Expenses</t>
  </si>
  <si>
    <t>Total Yearly Depreciation</t>
  </si>
  <si>
    <t>Post Harvest Field Clean-Up</t>
  </si>
  <si>
    <t>Pest Control</t>
  </si>
  <si>
    <t>Quantity Per Bed</t>
  </si>
  <si>
    <t>Fertilizer Name</t>
  </si>
  <si>
    <t>Pesticide Name</t>
  </si>
  <si>
    <t>Other Material Name</t>
  </si>
  <si>
    <t>foot</t>
  </si>
  <si>
    <t>gallon</t>
  </si>
  <si>
    <t>Vegetable Seed Name</t>
  </si>
  <si>
    <t>Total Quantity</t>
  </si>
  <si>
    <t>write variety name here</t>
  </si>
  <si>
    <t>Units Per Week</t>
  </si>
  <si>
    <t>Weeks available</t>
  </si>
  <si>
    <t>Units/Year</t>
  </si>
  <si>
    <t>Price/Unit</t>
  </si>
  <si>
    <t>Payroll Administration</t>
  </si>
  <si>
    <t>Tax Prep and Administration</t>
  </si>
  <si>
    <t>Other</t>
  </si>
  <si>
    <t>Tractor Fuel</t>
  </si>
  <si>
    <t>Vehicle Fuel</t>
  </si>
  <si>
    <t>Other Fuel</t>
  </si>
  <si>
    <t>Land Use Expenses</t>
  </si>
  <si>
    <t>Land Rent/Mortgage</t>
  </si>
  <si>
    <t>Equipment Rental</t>
  </si>
  <si>
    <t>Cover Crop Seed</t>
  </si>
  <si>
    <t>Storage and Warehousing</t>
  </si>
  <si>
    <t>Dues, Certificates, and Other Fees</t>
  </si>
  <si>
    <t>Farmers' Market Dues</t>
  </si>
  <si>
    <t>Farmers' Market Stall Fees</t>
  </si>
  <si>
    <t>Organic Certification and Registration</t>
  </si>
  <si>
    <t>Producer's Certificate</t>
  </si>
  <si>
    <t>Other Dues or Fees</t>
  </si>
  <si>
    <t>Office Supplies and Equipment</t>
  </si>
  <si>
    <t>Accounting Administration</t>
  </si>
  <si>
    <t>Legal Expenses</t>
  </si>
  <si>
    <t>Bank Expenses</t>
  </si>
  <si>
    <t>Total Crop Volume</t>
  </si>
  <si>
    <t>Total Acreage Needed For This Crop</t>
  </si>
  <si>
    <t>Phosphorous Source</t>
  </si>
  <si>
    <t>Potassium Source</t>
  </si>
  <si>
    <t>Calcium</t>
  </si>
  <si>
    <t>ea, lb, mil, etc</t>
  </si>
  <si>
    <t>Auto Insurance and Registration</t>
  </si>
  <si>
    <t>ea</t>
  </si>
  <si>
    <t>Other Marketing Costs</t>
  </si>
  <si>
    <t>Employee</t>
  </si>
  <si>
    <t>Owner</t>
  </si>
  <si>
    <t>Owner Hourly Wage</t>
  </si>
  <si>
    <t>Crop Culture - total time</t>
  </si>
  <si>
    <t>Total Harvest-Pack Time</t>
  </si>
  <si>
    <t>Total # of Beds For This Crop</t>
  </si>
  <si>
    <t>Farmers' Markets</t>
  </si>
  <si>
    <t>Wholesale Accounts</t>
  </si>
  <si>
    <t xml:space="preserve">CSA </t>
  </si>
  <si>
    <t xml:space="preserve">Other Sales </t>
  </si>
  <si>
    <t>Total Revenue for this Crop</t>
  </si>
  <si>
    <t>bags / boxes</t>
  </si>
  <si>
    <t>Wholesale Costs</t>
  </si>
  <si>
    <t>CSA Costs</t>
  </si>
  <si>
    <t>Farmstand Costs</t>
  </si>
  <si>
    <t>Total Cost Per Bed</t>
  </si>
  <si>
    <t>Total Units Sold</t>
  </si>
  <si>
    <t>Desired Annual Profit</t>
  </si>
  <si>
    <t>Other Overhead Expenses</t>
  </si>
  <si>
    <r>
      <t xml:space="preserve">As a small-scale grower, you likely sell at various outlets, both retail and wholesale. </t>
    </r>
    <r>
      <rPr>
        <b/>
        <u/>
        <sz val="11"/>
        <color theme="1"/>
        <rFont val="Calibri"/>
        <family val="2"/>
        <scheme val="minor"/>
      </rPr>
      <t xml:space="preserve"> In the worksheet below, you will enter information into the yellow cells, and only the yellow cells</t>
    </r>
    <r>
      <rPr>
        <sz val="11"/>
        <color theme="1"/>
        <rFont val="Calibri"/>
        <family val="2"/>
        <scheme val="minor"/>
      </rPr>
      <t xml:space="preserve">.  If you aren't going to use some of the yellow cells, simply enter "0".
</t>
    </r>
    <r>
      <rPr>
        <sz val="11"/>
        <color theme="1"/>
        <rFont val="Calibri"/>
        <family val="2"/>
        <scheme val="minor"/>
      </rPr>
      <t xml:space="preserve">
</t>
    </r>
  </si>
  <si>
    <t>Enter information in yellow cells only!</t>
  </si>
  <si>
    <t>Time Spent Packing Flats / Trays</t>
  </si>
  <si>
    <t>Time Spent Seeding Flats / Trays</t>
  </si>
  <si>
    <t>Time Spent Watering (overall)</t>
  </si>
  <si>
    <t>Total # Beds</t>
  </si>
  <si>
    <t>QTY Per Bed</t>
  </si>
  <si>
    <t>gal</t>
  </si>
  <si>
    <t>Total Time Per Bed</t>
  </si>
  <si>
    <t>Total Time Per Crop</t>
  </si>
  <si>
    <t>Profit per Bed Foot</t>
  </si>
  <si>
    <t>Revenue</t>
  </si>
  <si>
    <t xml:space="preserve">% of Sales </t>
  </si>
  <si>
    <t>Total Acreage Under Row Crop Cultivation</t>
  </si>
  <si>
    <t>What is you UNIT of production for this crop?</t>
  </si>
  <si>
    <t>Farmers' Market Costs</t>
  </si>
  <si>
    <t>Seed Variety Name</t>
  </si>
  <si>
    <t xml:space="preserve">Farmers' Market Costs </t>
  </si>
  <si>
    <t xml:space="preserve">Wholesale Costs </t>
  </si>
  <si>
    <t xml:space="preserve">CSA Costs </t>
  </si>
  <si>
    <t>Unit of Production</t>
  </si>
  <si>
    <t>Marketing Direct Costs:</t>
  </si>
  <si>
    <t>Employee Wages / Salary</t>
  </si>
  <si>
    <t>All Crops Assessment</t>
  </si>
  <si>
    <t>How many transplants per bed is this?</t>
  </si>
  <si>
    <t>How many flats / trays is this?</t>
  </si>
  <si>
    <t>Tilling</t>
  </si>
  <si>
    <t>Amendment Spreading</t>
  </si>
  <si>
    <t>Shaping Beds</t>
  </si>
  <si>
    <t>Total Cost per bed</t>
  </si>
  <si>
    <t xml:space="preserve"> Cash Overhead Costs </t>
  </si>
  <si>
    <t>Scenarios Tool</t>
  </si>
  <si>
    <t>Manual Planting</t>
  </si>
  <si>
    <t>feet</t>
  </si>
  <si>
    <t>Livestock</t>
  </si>
  <si>
    <t>Row Crops</t>
  </si>
  <si>
    <t>Overhead Costs</t>
  </si>
  <si>
    <t>Bed Length</t>
  </si>
  <si>
    <t>Direct Cost Per Unit</t>
  </si>
  <si>
    <r>
      <rPr>
        <b/>
        <sz val="12"/>
        <color theme="1"/>
        <rFont val="Calibri"/>
        <family val="2"/>
        <scheme val="minor"/>
      </rPr>
      <t xml:space="preserve">Desired Annual Profit: </t>
    </r>
    <r>
      <rPr>
        <sz val="12"/>
        <color theme="1"/>
        <rFont val="Calibri"/>
        <family val="2"/>
        <scheme val="minor"/>
      </rPr>
      <t xml:space="preserve"> How much do you want to profit this season?  This is different from owner salary/draw.</t>
    </r>
  </si>
  <si>
    <t>Farm Business Parameters</t>
  </si>
  <si>
    <t>Total Farm Sales</t>
  </si>
  <si>
    <t>Total Cost Per Unit</t>
  </si>
  <si>
    <t>Production Scenarios</t>
  </si>
  <si>
    <t>Average Sales Price per Unit</t>
  </si>
  <si>
    <t xml:space="preserve">Scenario: </t>
  </si>
  <si>
    <t>Employee Production Labor</t>
  </si>
  <si>
    <t>Owner Production Labor</t>
  </si>
  <si>
    <t>total</t>
  </si>
  <si>
    <t>Direct Crop Expense</t>
  </si>
  <si>
    <t>Total Crop Income</t>
  </si>
  <si>
    <t>Crop Profit</t>
  </si>
  <si>
    <t>Direct Cost per Unit</t>
  </si>
  <si>
    <t>Overhead + Profit Allocations by Crop</t>
  </si>
  <si>
    <t>Crop</t>
  </si>
  <si>
    <t>Total Direct Expenses</t>
  </si>
  <si>
    <t>% of Total Direct Expenses</t>
  </si>
  <si>
    <r>
      <rPr>
        <b/>
        <sz val="12"/>
        <color theme="1"/>
        <rFont val="Calibri"/>
        <family val="2"/>
        <scheme val="minor"/>
      </rPr>
      <t>Annual Sales:</t>
    </r>
    <r>
      <rPr>
        <sz val="12"/>
        <color theme="1"/>
        <rFont val="Calibri"/>
        <family val="2"/>
        <scheme val="minor"/>
      </rPr>
      <t xml:space="preserve">  What are your target total sales for the year?  This number will be used to help allocate overhead costs to the different enterprises of your business.  Total fam sales should reflect income from all farm products.</t>
    </r>
  </si>
  <si>
    <t>Direct Cost per Bed Foot</t>
  </si>
  <si>
    <t>Covering Overhead Costs and Profit</t>
  </si>
  <si>
    <t>Data currently entered in workbook</t>
  </si>
  <si>
    <t>Total Fuel Expense</t>
  </si>
  <si>
    <t>Total Utilities</t>
  </si>
  <si>
    <t>Total Insurance</t>
  </si>
  <si>
    <t>Total Repairs and Maintenance</t>
  </si>
  <si>
    <t>Total Administrative Expenses</t>
  </si>
  <si>
    <t>Food, Housing</t>
  </si>
  <si>
    <t>Health Insurance, Retirement</t>
  </si>
  <si>
    <t>General Farm Compost</t>
  </si>
  <si>
    <t>General Farm Amendment</t>
  </si>
  <si>
    <t xml:space="preserve"> </t>
  </si>
  <si>
    <t>Owner 2 Salary</t>
  </si>
  <si>
    <t>Owner Benefits</t>
  </si>
  <si>
    <t>Owner 1 Annual Salary</t>
  </si>
  <si>
    <t>Payroll Tax %</t>
  </si>
  <si>
    <t>Workers Compensation %</t>
  </si>
  <si>
    <t>Loaded Labor Rate</t>
  </si>
  <si>
    <t>other - write name here</t>
  </si>
  <si>
    <t xml:space="preserve">Purchase Price </t>
  </si>
  <si>
    <t>Owner Production Hours</t>
  </si>
  <si>
    <t>Total Employee Production Hours</t>
  </si>
  <si>
    <t>Farm Owner Labor Costs</t>
  </si>
  <si>
    <t>Farm Employee Labor Costs</t>
  </si>
  <si>
    <t>Employee Supervision</t>
  </si>
  <si>
    <t>Implement - Cultivating Tools</t>
  </si>
  <si>
    <t>Implement- Mower</t>
  </si>
  <si>
    <t>Implement- Ripper</t>
  </si>
  <si>
    <t>Implement- Rototiller</t>
  </si>
  <si>
    <t>Implement- Spreader</t>
  </si>
  <si>
    <t>Implement- Transplanter</t>
  </si>
  <si>
    <t>Implement- Mulch Layer</t>
  </si>
  <si>
    <t>Total Farm Buildings</t>
  </si>
  <si>
    <t>Total Farm Vehicles</t>
  </si>
  <si>
    <t>Total Farmers' Market Stall Materials</t>
  </si>
  <si>
    <t>Total Field Infrastructure</t>
  </si>
  <si>
    <t>Total Greenhouse</t>
  </si>
  <si>
    <t>Total Tractors and Implements</t>
  </si>
  <si>
    <t>Total Processing Equipment</t>
  </si>
  <si>
    <t>Total Hand Tools</t>
  </si>
  <si>
    <t>Tool Repair</t>
  </si>
  <si>
    <r>
      <t xml:space="preserve">Costs that vary relative to the number of units produced.  Also called </t>
    </r>
    <r>
      <rPr>
        <i/>
        <sz val="14"/>
        <color theme="7"/>
        <rFont val="Calibri"/>
        <family val="2"/>
        <scheme val="minor"/>
      </rPr>
      <t>variable costs</t>
    </r>
    <r>
      <rPr>
        <sz val="14"/>
        <color theme="1"/>
        <rFont val="Calibri"/>
        <family val="2"/>
        <scheme val="minor"/>
      </rPr>
      <t>.</t>
    </r>
  </si>
  <si>
    <r>
      <t xml:space="preserve">Crop Income minus Direct Crop Expense.  This is the amount of money you have to contribute to overhead expenses and profit.   Also called </t>
    </r>
    <r>
      <rPr>
        <i/>
        <sz val="14"/>
        <color theme="7"/>
        <rFont val="Calibri"/>
        <family val="2"/>
        <scheme val="minor"/>
      </rPr>
      <t>gross margin</t>
    </r>
    <r>
      <rPr>
        <sz val="14"/>
        <color theme="1"/>
        <rFont val="Calibri"/>
        <family val="2"/>
        <scheme val="minor"/>
      </rPr>
      <t xml:space="preserve"> or </t>
    </r>
    <r>
      <rPr>
        <i/>
        <sz val="14"/>
        <color theme="7"/>
        <rFont val="Calibri"/>
        <family val="2"/>
        <scheme val="minor"/>
      </rPr>
      <t>contribution margin</t>
    </r>
    <r>
      <rPr>
        <sz val="14"/>
        <color theme="1"/>
        <rFont val="Calibri"/>
        <family val="2"/>
        <scheme val="minor"/>
      </rPr>
      <t xml:space="preserve">. </t>
    </r>
  </si>
  <si>
    <t>Direct Crop Expense divided by total number of units produced.</t>
  </si>
  <si>
    <t>Direct Crop Expense divided by the total number of bed feet.</t>
  </si>
  <si>
    <t>Crop Profit divided by total number of bed feet.</t>
  </si>
  <si>
    <t>Total Overhead Costs</t>
  </si>
  <si>
    <t>*To adjust these farm sale projections, go back to the "Describe Your Farm" tab.</t>
  </si>
  <si>
    <t>Projected Annual Farm Sales*</t>
  </si>
  <si>
    <t>This is the direct expense of producing one unit.  These are the costs that increase or decrease as the number of units produced changes.</t>
  </si>
  <si>
    <t>Farmers' Market Insurance</t>
  </si>
  <si>
    <t>Repairs and Maintenance: Buildings</t>
  </si>
  <si>
    <t>Repairs and Maintenance: Equipment</t>
  </si>
  <si>
    <t>Farm Liability Insurance</t>
  </si>
  <si>
    <t>Utilities: Land Phone Line</t>
  </si>
  <si>
    <t xml:space="preserve">Utilities: Internet </t>
  </si>
  <si>
    <t>Utilities: Water</t>
  </si>
  <si>
    <t>Utilities: Electricity</t>
  </si>
  <si>
    <t>Trailers</t>
  </si>
  <si>
    <t>Shade Tent</t>
  </si>
  <si>
    <t>Row Cover</t>
  </si>
  <si>
    <t>Loan Payment</t>
  </si>
  <si>
    <t>Enter information in YELLOW cells only!</t>
  </si>
  <si>
    <r>
      <t xml:space="preserve">Total crop sales.  May also be called </t>
    </r>
    <r>
      <rPr>
        <i/>
        <sz val="14"/>
        <color theme="7"/>
        <rFont val="Calibri"/>
        <family val="2"/>
        <scheme val="minor"/>
      </rPr>
      <t>revenue</t>
    </r>
    <r>
      <rPr>
        <sz val="14"/>
        <color theme="7"/>
        <rFont val="Calibri"/>
        <family val="2"/>
        <scheme val="minor"/>
      </rPr>
      <t xml:space="preserve">, </t>
    </r>
    <r>
      <rPr>
        <i/>
        <sz val="14"/>
        <color theme="7"/>
        <rFont val="Calibri"/>
        <family val="2"/>
        <scheme val="minor"/>
      </rPr>
      <t>gross sales</t>
    </r>
    <r>
      <rPr>
        <i/>
        <sz val="14"/>
        <rFont val="Calibri"/>
        <family val="2"/>
        <scheme val="minor"/>
      </rPr>
      <t xml:space="preserve"> and</t>
    </r>
    <r>
      <rPr>
        <i/>
        <sz val="14"/>
        <color theme="7"/>
        <rFont val="Calibri"/>
        <family val="2"/>
        <scheme val="minor"/>
      </rPr>
      <t xml:space="preserve"> gross product.</t>
    </r>
  </si>
  <si>
    <t>Orchard / Perennial Crops</t>
  </si>
  <si>
    <t>Actual sales entered Crops 1-10:</t>
  </si>
  <si>
    <t>% of total projected sales:</t>
  </si>
  <si>
    <t>once a year application, not crop specific</t>
  </si>
  <si>
    <r>
      <t xml:space="preserve">Branding:  </t>
    </r>
    <r>
      <rPr>
        <sz val="12"/>
        <color theme="1"/>
        <rFont val="Calibri"/>
        <family val="2"/>
        <scheme val="minor"/>
      </rPr>
      <t>banners, info signs, etc.</t>
    </r>
  </si>
  <si>
    <t>Implement- other</t>
  </si>
  <si>
    <t>Utilities: Cell Phone</t>
  </si>
  <si>
    <t>Misc. Overhead Crop Expenses</t>
  </si>
  <si>
    <r>
      <t xml:space="preserve">Display: </t>
    </r>
    <r>
      <rPr>
        <sz val="11"/>
        <color theme="1"/>
        <rFont val="Calibri"/>
        <family val="2"/>
        <scheme val="minor"/>
      </rPr>
      <t>tables, baskets, boxes, tablecloths, racks</t>
    </r>
  </si>
  <si>
    <t>Employee Loaded Labor Rate</t>
  </si>
  <si>
    <t>Mechanical Transplanting/Seeding</t>
  </si>
  <si>
    <t>Nitrogen Source</t>
  </si>
  <si>
    <t>This allocation is based on direct expense as a % of total direct expenses.  See Covering Overheads + Profit tab for more info.</t>
  </si>
  <si>
    <r>
      <t xml:space="preserve">Crop Profit as a percentage of Total Crop Income.  70% is the goal- $0.70 of every dollar earned contributes to overheads, profit.  Also called </t>
    </r>
    <r>
      <rPr>
        <i/>
        <sz val="14"/>
        <color theme="7"/>
        <rFont val="Calibri"/>
        <family val="2"/>
        <scheme val="minor"/>
      </rPr>
      <t xml:space="preserve">contribution margin ratio </t>
    </r>
    <r>
      <rPr>
        <sz val="14"/>
        <color theme="1"/>
        <rFont val="Calibri"/>
        <family val="2"/>
        <scheme val="minor"/>
      </rPr>
      <t xml:space="preserve">or </t>
    </r>
    <r>
      <rPr>
        <i/>
        <sz val="14"/>
        <color theme="7"/>
        <rFont val="Calibri"/>
        <family val="2"/>
        <scheme val="minor"/>
      </rPr>
      <t>gross margin ratio</t>
    </r>
    <r>
      <rPr>
        <sz val="14"/>
        <color theme="1"/>
        <rFont val="Calibri"/>
        <family val="2"/>
        <scheme val="minor"/>
      </rPr>
      <t>.</t>
    </r>
  </si>
  <si>
    <t>Contribution to Overhead + Profit by crop (i.e., Crop Profit)</t>
  </si>
  <si>
    <t>Owner Labor Rate</t>
  </si>
  <si>
    <t>Total Compensation</t>
  </si>
  <si>
    <t>Farm Owner Labor Calculator</t>
  </si>
  <si>
    <t>Total owner hours</t>
  </si>
  <si>
    <t>Total owner hours per year</t>
  </si>
  <si>
    <t>Actual owner hourly wage (based on salary provided)</t>
  </si>
  <si>
    <t xml:space="preserve"># of hours </t>
  </si>
  <si>
    <t># of weeks</t>
  </si>
  <si>
    <t>Farm Employee Labor Calculator</t>
  </si>
  <si>
    <t>Employee #1</t>
  </si>
  <si>
    <t>Employee #2</t>
  </si>
  <si>
    <t>hours per week</t>
  </si>
  <si>
    <t>total weeks</t>
  </si>
  <si>
    <t>hourly wage</t>
  </si>
  <si>
    <t>Employee #3</t>
  </si>
  <si>
    <t>Employee #4</t>
  </si>
  <si>
    <t>Employee #5</t>
  </si>
  <si>
    <t>total hours</t>
  </si>
  <si>
    <t>Average Employee Hourly Wage</t>
  </si>
  <si>
    <t>Total employee wages  before taxes and insurance:</t>
  </si>
  <si>
    <t>cost</t>
  </si>
  <si>
    <t>Owner hours worked per week November to April</t>
  </si>
  <si>
    <t>Owner hours worked per week May to October</t>
  </si>
  <si>
    <t>We subtract the owner production labor entered throughout this workbook.  This ensures that we are not double-counting any labor costs.</t>
  </si>
  <si>
    <t>We subtract the employee production labor entered throughout this workbook.  This ensures that we are not double-counting any labor costs.</t>
  </si>
  <si>
    <t>To calculate production costs, we need an hourly rate to apply to tasks done by the owner.  
We suggest at least $15/hour.  Owner hours are valuable!  Compare to the actual owner hourly wage above.</t>
  </si>
  <si>
    <t>Total Farm Owner Overhead Labor Costs</t>
  </si>
  <si>
    <t>Total Farm Employee Overhead Labor Costs</t>
  </si>
  <si>
    <r>
      <t xml:space="preserve">Time Spent </t>
    </r>
    <r>
      <rPr>
        <sz val="12"/>
        <color rgb="FFC00000"/>
        <rFont val="Calibri"/>
        <family val="2"/>
        <scheme val="minor"/>
      </rPr>
      <t>Per Bed</t>
    </r>
  </si>
  <si>
    <t>minutes</t>
  </si>
  <si>
    <t>hours</t>
  </si>
  <si>
    <t>Total Direct Labor Costs per Bed</t>
  </si>
  <si>
    <t>Total Direct Labor Costs For This Crop</t>
  </si>
  <si>
    <t>Labor Breakdown</t>
  </si>
  <si>
    <t xml:space="preserve"> Employee Production Labor Cost</t>
  </si>
  <si>
    <t xml:space="preserve"> Owner Production Labor Cost</t>
  </si>
  <si>
    <t>Orchard/Perennial Crop Depreciable Overheads</t>
  </si>
  <si>
    <t>Livestock Depreciable Overheads</t>
  </si>
  <si>
    <t>Capital Purchases</t>
  </si>
  <si>
    <t>Total Capital Purchases</t>
  </si>
  <si>
    <t>Farm Labor Overhead Costs</t>
  </si>
  <si>
    <t>Total Beds / Successions Needed For This Crop</t>
  </si>
  <si>
    <t>Total Annual Sales - Row Crops</t>
  </si>
  <si>
    <t>Total Annual Sales - Orchard / Perennial Crops</t>
  </si>
  <si>
    <t>Total Annual Sales - Livestock</t>
  </si>
  <si>
    <t xml:space="preserve">Total Annual Sales - Other </t>
  </si>
  <si>
    <t>Overhead Ratio</t>
  </si>
  <si>
    <t xml:space="preserve">This is the percentage of every dollar earned that is used to pay overheads.  The goal is 40% or lower.  </t>
  </si>
  <si>
    <t>Crop Profit per Bed Foot</t>
  </si>
  <si>
    <t>Total Beds / Successions Needed</t>
  </si>
  <si>
    <r>
      <t xml:space="preserve">Compost- </t>
    </r>
    <r>
      <rPr>
        <sz val="9"/>
        <color theme="1"/>
        <rFont val="Calibri"/>
        <family val="2"/>
        <scheme val="minor"/>
      </rPr>
      <t>applied in crop production</t>
    </r>
  </si>
  <si>
    <t xml:space="preserve"> Direct Cost Per Unit</t>
  </si>
  <si>
    <t>Total # of Beds</t>
  </si>
  <si>
    <t>Total Crop Income (Gross Product)</t>
  </si>
  <si>
    <t>Total Crop Profit (Gross Margin)</t>
  </si>
  <si>
    <t>Annual Profit or Loss</t>
  </si>
  <si>
    <t>Total Crop Profit Ratio (Gross Margin Ratio)</t>
  </si>
  <si>
    <t>Total Overhead Ratio</t>
  </si>
  <si>
    <r>
      <t>Total crop sales.  May also be called</t>
    </r>
    <r>
      <rPr>
        <sz val="10"/>
        <color theme="7" tint="-0.249977111117893"/>
        <rFont val="Calibri"/>
        <family val="2"/>
        <scheme val="minor"/>
      </rPr>
      <t xml:space="preserve"> </t>
    </r>
    <r>
      <rPr>
        <i/>
        <sz val="11"/>
        <color theme="7" tint="-0.249977111117893"/>
        <rFont val="Calibri"/>
        <family val="2"/>
        <scheme val="minor"/>
      </rPr>
      <t>revenue</t>
    </r>
    <r>
      <rPr>
        <sz val="10"/>
        <color theme="1"/>
        <rFont val="Calibri"/>
        <family val="2"/>
        <scheme val="minor"/>
      </rPr>
      <t xml:space="preserve"> or </t>
    </r>
    <r>
      <rPr>
        <i/>
        <sz val="11"/>
        <color theme="7" tint="-0.249977111117893"/>
        <rFont val="Calibri"/>
        <family val="2"/>
        <scheme val="minor"/>
      </rPr>
      <t>gross product.</t>
    </r>
  </si>
  <si>
    <r>
      <t>The materials and labor needed to produce this crop. These costs vary relative to the number of units produced.  Also called</t>
    </r>
    <r>
      <rPr>
        <sz val="11"/>
        <color theme="1"/>
        <rFont val="Calibri"/>
        <family val="2"/>
        <scheme val="minor"/>
      </rPr>
      <t xml:space="preserve"> </t>
    </r>
    <r>
      <rPr>
        <i/>
        <sz val="11"/>
        <color theme="7" tint="-0.249977111117893"/>
        <rFont val="Calibri"/>
        <family val="2"/>
        <scheme val="minor"/>
      </rPr>
      <t>variable costs</t>
    </r>
    <r>
      <rPr>
        <sz val="11"/>
        <color theme="1"/>
        <rFont val="Calibri"/>
        <family val="2"/>
        <scheme val="minor"/>
      </rPr>
      <t>.</t>
    </r>
  </si>
  <si>
    <r>
      <t>This is the amount of money you have to contribute to overhead expenses and profit.   Also called</t>
    </r>
    <r>
      <rPr>
        <sz val="11"/>
        <color theme="1"/>
        <rFont val="Calibri"/>
        <family val="2"/>
        <scheme val="minor"/>
      </rPr>
      <t xml:space="preserve"> </t>
    </r>
    <r>
      <rPr>
        <i/>
        <sz val="11"/>
        <color theme="7" tint="-0.249977111117893"/>
        <rFont val="Calibri"/>
        <family val="2"/>
        <scheme val="minor"/>
      </rPr>
      <t>gross margin</t>
    </r>
    <r>
      <rPr>
        <sz val="11"/>
        <color theme="1"/>
        <rFont val="Calibri"/>
        <family val="2"/>
        <scheme val="minor"/>
      </rPr>
      <t xml:space="preserve"> </t>
    </r>
    <r>
      <rPr>
        <sz val="10"/>
        <color theme="1"/>
        <rFont val="Calibri"/>
        <family val="2"/>
        <scheme val="minor"/>
      </rPr>
      <t xml:space="preserve">or </t>
    </r>
    <r>
      <rPr>
        <i/>
        <sz val="11"/>
        <color theme="7" tint="-0.249977111117893"/>
        <rFont val="Calibri"/>
        <family val="2"/>
        <scheme val="minor"/>
      </rPr>
      <t>contribution margin</t>
    </r>
    <r>
      <rPr>
        <sz val="10"/>
        <color theme="1"/>
        <rFont val="Calibri"/>
        <family val="2"/>
        <scheme val="minor"/>
      </rPr>
      <t xml:space="preserve">. </t>
    </r>
  </si>
  <si>
    <r>
      <t xml:space="preserve">70% or higher is the goal.  This means $0.70 of every dollar earned can pay overheads and profit.  Also called </t>
    </r>
    <r>
      <rPr>
        <i/>
        <sz val="11"/>
        <color theme="7" tint="-0.249977111117893"/>
        <rFont val="Calibri"/>
        <family val="2"/>
        <scheme val="minor"/>
      </rPr>
      <t>contribution margin ratio</t>
    </r>
    <r>
      <rPr>
        <i/>
        <sz val="10"/>
        <color theme="7"/>
        <rFont val="Calibri"/>
        <family val="2"/>
        <scheme val="minor"/>
      </rPr>
      <t xml:space="preserve"> </t>
    </r>
    <r>
      <rPr>
        <sz val="10"/>
        <color theme="1"/>
        <rFont val="Calibri"/>
        <family val="2"/>
        <scheme val="minor"/>
      </rPr>
      <t>or</t>
    </r>
    <r>
      <rPr>
        <sz val="11"/>
        <color theme="1"/>
        <rFont val="Calibri"/>
        <family val="2"/>
        <scheme val="minor"/>
      </rPr>
      <t xml:space="preserve"> </t>
    </r>
    <r>
      <rPr>
        <i/>
        <sz val="11"/>
        <color theme="7" tint="-0.249977111117893"/>
        <rFont val="Calibri"/>
        <family val="2"/>
        <scheme val="minor"/>
      </rPr>
      <t>gross margin ratio</t>
    </r>
    <r>
      <rPr>
        <sz val="10"/>
        <color theme="1"/>
        <rFont val="Calibri"/>
        <family val="2"/>
        <scheme val="minor"/>
      </rPr>
      <t>.</t>
    </r>
  </si>
  <si>
    <t>Step 3: Production Labor</t>
  </si>
  <si>
    <t>Step 2: Describe Your Farm</t>
  </si>
  <si>
    <t>Step 1: Project your income</t>
  </si>
  <si>
    <t>Step 5: Crop Assessment</t>
  </si>
  <si>
    <t>Step 1: Project Your Income</t>
  </si>
  <si>
    <t>Beds per acre</t>
  </si>
  <si>
    <t xml:space="preserve">1 Bed / Succession Yield Estimate </t>
  </si>
  <si>
    <t>Total Beds/ Successions Needed For This Crop</t>
  </si>
  <si>
    <t xml:space="preserve">1 Bed/ Succession Yield Estimate </t>
  </si>
  <si>
    <t>How many flats / trays per bed is this?</t>
  </si>
  <si>
    <t>Whole Farm Assessment</t>
  </si>
  <si>
    <t>2:</t>
  </si>
  <si>
    <t>3:</t>
  </si>
  <si>
    <t>4:</t>
  </si>
  <si>
    <t>5:</t>
  </si>
  <si>
    <t>6:</t>
  </si>
  <si>
    <t>7:</t>
  </si>
  <si>
    <t>8:</t>
  </si>
  <si>
    <t>9:</t>
  </si>
  <si>
    <t>10:</t>
  </si>
  <si>
    <t>Farm Labor Costs (excluding production labor)</t>
  </si>
  <si>
    <t>This is the amount you pay employees for hours worked other than production labor.</t>
  </si>
  <si>
    <t>Total Labor Overhead Costs</t>
  </si>
  <si>
    <t>Total Depreciation Overheads</t>
  </si>
  <si>
    <t>Required Land Area</t>
  </si>
  <si>
    <t>Scenario:</t>
  </si>
  <si>
    <r>
      <t># of excess or</t>
    </r>
    <r>
      <rPr>
        <sz val="12"/>
        <color rgb="FFFF0000"/>
        <rFont val="Calibri"/>
        <family val="2"/>
        <scheme val="minor"/>
      </rPr>
      <t xml:space="preserve"> (needed)</t>
    </r>
    <r>
      <rPr>
        <sz val="12"/>
        <color theme="1"/>
        <rFont val="Calibri"/>
        <family val="2"/>
        <scheme val="minor"/>
      </rPr>
      <t xml:space="preserve"> acres</t>
    </r>
  </si>
  <si>
    <t xml:space="preserve">  This is the percentage of every dollar earned that is used to pay overheads.  The goal is 40% or lower.</t>
  </si>
  <si>
    <t>yard</t>
  </si>
  <si>
    <t xml:space="preserve">bag </t>
  </si>
  <si>
    <t>Allocated Overhead</t>
  </si>
  <si>
    <t>Overhead Allocated to Row Crops</t>
  </si>
  <si>
    <t>Covering Your Overhead Costs</t>
  </si>
  <si>
    <t xml:space="preserve">Overhead Costs </t>
  </si>
  <si>
    <t>Total Cost Per Unit + Profit</t>
  </si>
  <si>
    <t>Overhead Allocated to Row Crops Entered</t>
  </si>
  <si>
    <t>Annual Profit Allocated to Row Crops Entered</t>
  </si>
  <si>
    <t>Allocated Profit</t>
  </si>
  <si>
    <t>Profit Goal</t>
  </si>
  <si>
    <r>
      <t xml:space="preserve">This is the sales price per unit that will pay all expenses (direct and overhead) and earn a profit.  This is your </t>
    </r>
    <r>
      <rPr>
        <i/>
        <sz val="11"/>
        <color theme="7" tint="-0.249977111117893"/>
        <rFont val="Calibri"/>
        <family val="2"/>
        <scheme val="minor"/>
      </rPr>
      <t>break-profit point.</t>
    </r>
  </si>
  <si>
    <t>This  crop must earn this much profit to meet your Desired Annual Profit goal.</t>
  </si>
  <si>
    <t>Labor Overhead Costs</t>
  </si>
  <si>
    <t>Depreciation Overhead Costs</t>
  </si>
  <si>
    <t>Desired Annual Farm Profit</t>
  </si>
  <si>
    <t>Farm Profit allocated to Row Crops Entered</t>
  </si>
  <si>
    <t>Scenario Description:  e.g. "only crops with 70% profit margin; double production; increase sales price, etc."</t>
  </si>
  <si>
    <r>
      <t>Actual Profit or</t>
    </r>
    <r>
      <rPr>
        <b/>
        <sz val="14"/>
        <color rgb="FFFF0000"/>
        <rFont val="Calibri"/>
        <family val="2"/>
        <scheme val="minor"/>
      </rPr>
      <t xml:space="preserve"> (Loss)</t>
    </r>
  </si>
  <si>
    <t>Actual Profit Earned</t>
  </si>
  <si>
    <t xml:space="preserve">The amount of money left after direct expenses and allocated overhead costs are paid.  </t>
  </si>
  <si>
    <r>
      <t>Crop Profit divided by total number of bed feet.  Also called</t>
    </r>
    <r>
      <rPr>
        <sz val="10"/>
        <color theme="7" tint="-0.249977111117893"/>
        <rFont val="Calibri"/>
        <family val="2"/>
        <scheme val="minor"/>
      </rPr>
      <t xml:space="preserve"> </t>
    </r>
    <r>
      <rPr>
        <i/>
        <sz val="11"/>
        <color theme="7" tint="-0.249977111117893"/>
        <rFont val="Calibri"/>
        <family val="2"/>
        <scheme val="minor"/>
      </rPr>
      <t>gross margin per bed foot</t>
    </r>
    <r>
      <rPr>
        <sz val="11"/>
        <color theme="7" tint="0.39997558519241921"/>
        <rFont val="Calibri"/>
        <family val="2"/>
        <scheme val="minor"/>
      </rPr>
      <t xml:space="preserve">.  </t>
    </r>
    <r>
      <rPr>
        <sz val="10"/>
        <color theme="1"/>
        <rFont val="Calibri"/>
        <family val="2"/>
        <scheme val="minor"/>
      </rPr>
      <t>Compare across crops to determine the best use of bed space.</t>
    </r>
  </si>
  <si>
    <t>boxes</t>
  </si>
  <si>
    <t xml:space="preserve">box </t>
  </si>
  <si>
    <t>Total # of beds used</t>
  </si>
  <si>
    <t>Total # of acres used</t>
  </si>
  <si>
    <t>Total # of acres available</t>
  </si>
  <si>
    <t>Travel to/from fields; Changing implements</t>
  </si>
  <si>
    <t>Travel to/from fields; Prep &amp; set-up</t>
  </si>
  <si>
    <t>The amount of overhead costs that this crop needs to pay.  This allocation is based on direct expense as a % of total direct expenses.  See Covering Overheads + Profit tab for more info.</t>
  </si>
  <si>
    <r>
      <t xml:space="preserve">The true cost of production per unit (direct and overhead costs).  This is your </t>
    </r>
    <r>
      <rPr>
        <i/>
        <sz val="11"/>
        <color theme="7" tint="-0.249977111117893"/>
        <rFont val="Calibri"/>
        <family val="2"/>
        <scheme val="minor"/>
      </rPr>
      <t>break-even point</t>
    </r>
    <r>
      <rPr>
        <sz val="10"/>
        <color theme="1"/>
        <rFont val="Calibri"/>
        <family val="2"/>
        <scheme val="minor"/>
      </rPr>
      <t>- Your sales price must be higher than this!</t>
    </r>
  </si>
  <si>
    <t>Travel to/from fields; Prep &amp; Set-up</t>
  </si>
  <si>
    <t>yards</t>
  </si>
  <si>
    <t xml:space="preserve">Allocated Overhead </t>
  </si>
  <si>
    <t>Total Overhead + Profit Allocated to Crops Entered</t>
  </si>
  <si>
    <t>% of Total Farm Sales Entered</t>
  </si>
  <si>
    <t>Farm Profit</t>
  </si>
  <si>
    <r>
      <t>The true cost of production per unit (direct and overhead costs).  This is your</t>
    </r>
    <r>
      <rPr>
        <i/>
        <sz val="14"/>
        <color theme="1"/>
        <rFont val="Calibri"/>
        <family val="2"/>
        <scheme val="minor"/>
      </rPr>
      <t xml:space="preserve"> </t>
    </r>
    <r>
      <rPr>
        <i/>
        <sz val="14"/>
        <color theme="7" tint="-0.249977111117893"/>
        <rFont val="Calibri"/>
        <family val="2"/>
        <scheme val="minor"/>
      </rPr>
      <t>break-even point</t>
    </r>
    <r>
      <rPr>
        <sz val="16"/>
        <color theme="7" tint="-0.249977111117893"/>
        <rFont val="Calibri"/>
        <family val="2"/>
        <scheme val="minor"/>
      </rPr>
      <t>-</t>
    </r>
    <r>
      <rPr>
        <sz val="14"/>
        <color theme="1"/>
        <rFont val="Calibri"/>
        <family val="2"/>
        <scheme val="minor"/>
      </rPr>
      <t xml:space="preserve"> Your sales price must be higher than this!</t>
    </r>
  </si>
  <si>
    <r>
      <t xml:space="preserve">This is the sales price per unit that will pay all expenses (direct and overhead) and earn a profit.  This is your </t>
    </r>
    <r>
      <rPr>
        <i/>
        <sz val="14"/>
        <color theme="7" tint="-0.249977111117893"/>
        <rFont val="Calibri"/>
        <family val="2"/>
        <scheme val="minor"/>
      </rPr>
      <t>break-profit point</t>
    </r>
    <r>
      <rPr>
        <sz val="14"/>
        <color theme="7" tint="-0.249977111117893"/>
        <rFont val="Calibri"/>
        <family val="2"/>
        <scheme val="minor"/>
      </rPr>
      <t>.</t>
    </r>
  </si>
  <si>
    <t>Other Utilities</t>
  </si>
  <si>
    <t>Other Insurance</t>
  </si>
  <si>
    <t>Other Repairs and Maintenance</t>
  </si>
  <si>
    <t>Other Admin</t>
  </si>
  <si>
    <t>Other Land Use Expenses</t>
  </si>
  <si>
    <t>Other Misc. Crop Expenses</t>
  </si>
  <si>
    <t>Other Farm Buildings</t>
  </si>
  <si>
    <t>Other Vehicles</t>
  </si>
  <si>
    <t>Other Market Stall Materials</t>
  </si>
  <si>
    <t>Other Field Infrastructure</t>
  </si>
  <si>
    <t>Other Greenhouse</t>
  </si>
  <si>
    <t>Capital Purchase Depreciation Overhead Costs</t>
  </si>
  <si>
    <t>write crop name here</t>
  </si>
  <si>
    <t>lbs, ct, bu</t>
  </si>
  <si>
    <t>Total Quantity Needed</t>
  </si>
  <si>
    <t>Other-write name here</t>
  </si>
  <si>
    <t>describe scenario here</t>
  </si>
  <si>
    <t>* Check these numbers against the Total Annual Sales - Row Crops entered in the "Describe Your Farm"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</si>
</sst>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
    <numFmt numFmtId="167" formatCode="&quot;$&quot;#,##0.000"/>
    <numFmt numFmtId="168" formatCode="&quot;$&quot;#,##0.00;[Red]&quot;$&quot;#,##0.00"/>
    <numFmt numFmtId="169" formatCode="&quot;$&quot;#,##0.000_);\(&quot;$&quot;#,##0.000\)"/>
    <numFmt numFmtId="170" formatCode="#,##0.0"/>
    <numFmt numFmtId="171" formatCode="0.0_);[Red]\(0.0\)"/>
  </numFmts>
  <fonts count="69" x14ac:knownFonts="1">
    <font>
      <sz val="11"/>
      <color theme="1"/>
      <name val="Calibri"/>
      <family val="2"/>
      <scheme val="minor"/>
    </font>
    <font>
      <sz val="12"/>
      <color theme="1"/>
      <name val="Calibri"/>
      <family val="2"/>
      <scheme val="minor"/>
    </font>
    <font>
      <sz val="11"/>
      <color theme="1"/>
      <name val="Calibri"/>
      <family val="2"/>
      <scheme val="minor"/>
    </font>
    <font>
      <sz val="14"/>
      <color theme="1"/>
      <name val="Calibri"/>
      <family val="2"/>
      <scheme val="minor"/>
    </font>
    <font>
      <b/>
      <sz val="16"/>
      <color theme="1"/>
      <name val="Calibri"/>
      <family val="2"/>
      <scheme val="minor"/>
    </font>
    <font>
      <b/>
      <sz val="14"/>
      <color theme="1"/>
      <name val="Calibri"/>
      <family val="2"/>
      <scheme val="minor"/>
    </font>
    <font>
      <sz val="16"/>
      <color theme="1"/>
      <name val="Calibri"/>
      <family val="2"/>
      <scheme val="minor"/>
    </font>
    <font>
      <sz val="20"/>
      <color theme="1"/>
      <name val="Calibri"/>
      <family val="2"/>
      <scheme val="minor"/>
    </font>
    <font>
      <u/>
      <sz val="11"/>
      <color theme="10"/>
      <name val="Calibri"/>
      <family val="2"/>
    </font>
    <font>
      <u/>
      <sz val="16"/>
      <color theme="10"/>
      <name val="Calibri"/>
      <family val="2"/>
    </font>
    <font>
      <sz val="20"/>
      <name val="Calibri"/>
      <family val="2"/>
      <scheme val="minor"/>
    </font>
    <font>
      <sz val="18"/>
      <color rgb="FFFF0000"/>
      <name val="Calibri"/>
      <family val="2"/>
      <scheme val="minor"/>
    </font>
    <font>
      <u/>
      <sz val="18"/>
      <color theme="1"/>
      <name val="Calibri"/>
      <family val="2"/>
      <scheme val="minor"/>
    </font>
    <font>
      <sz val="18"/>
      <color rgb="FFC00000"/>
      <name val="Calibri"/>
      <family val="2"/>
      <scheme val="minor"/>
    </font>
    <font>
      <b/>
      <sz val="14"/>
      <color indexed="8"/>
      <name val="Calibri"/>
      <family val="2"/>
      <scheme val="minor"/>
    </font>
    <font>
      <sz val="12"/>
      <color theme="1"/>
      <name val="Calibri"/>
      <family val="2"/>
      <scheme val="minor"/>
    </font>
    <font>
      <b/>
      <u/>
      <sz val="11"/>
      <color theme="1"/>
      <name val="Calibri"/>
      <family val="2"/>
      <scheme val="minor"/>
    </font>
    <font>
      <b/>
      <sz val="12"/>
      <color theme="1"/>
      <name val="Calibri"/>
      <family val="2"/>
      <scheme val="minor"/>
    </font>
    <font>
      <b/>
      <sz val="11"/>
      <color theme="1"/>
      <name val="Calibri"/>
      <family val="2"/>
      <scheme val="minor"/>
    </font>
    <font>
      <b/>
      <sz val="20"/>
      <color theme="1"/>
      <name val="Calibri"/>
      <family val="2"/>
      <scheme val="minor"/>
    </font>
    <font>
      <b/>
      <sz val="18"/>
      <name val="Calibri"/>
      <family val="2"/>
      <scheme val="minor"/>
    </font>
    <font>
      <sz val="16"/>
      <color rgb="FFFF00FF"/>
      <name val="Calibri"/>
      <family val="2"/>
      <scheme val="minor"/>
    </font>
    <font>
      <sz val="10"/>
      <color theme="1"/>
      <name val="Calibri"/>
      <family val="2"/>
      <scheme val="minor"/>
    </font>
    <font>
      <sz val="11"/>
      <color rgb="FFFF00FF"/>
      <name val="Calibri"/>
      <family val="2"/>
      <scheme val="minor"/>
    </font>
    <font>
      <b/>
      <sz val="18"/>
      <color theme="1"/>
      <name val="Calibri"/>
      <family val="2"/>
      <scheme val="minor"/>
    </font>
    <font>
      <b/>
      <sz val="22"/>
      <color theme="1"/>
      <name val="Calibri"/>
      <family val="2"/>
      <scheme val="minor"/>
    </font>
    <font>
      <b/>
      <sz val="12"/>
      <name val="Calibri"/>
      <family val="2"/>
      <scheme val="minor"/>
    </font>
    <font>
      <b/>
      <sz val="12"/>
      <color indexed="8"/>
      <name val="Calibri"/>
      <family val="2"/>
      <scheme val="minor"/>
    </font>
    <font>
      <sz val="12"/>
      <color indexed="8"/>
      <name val="Calibri"/>
      <family val="2"/>
      <scheme val="minor"/>
    </font>
    <font>
      <u/>
      <sz val="14"/>
      <color theme="10"/>
      <name val="Calibri"/>
      <family val="2"/>
    </font>
    <font>
      <sz val="12"/>
      <color rgb="FF000000"/>
      <name val="Calibri"/>
      <family val="2"/>
      <scheme val="minor"/>
    </font>
    <font>
      <b/>
      <sz val="12"/>
      <color rgb="FF000000"/>
      <name val="Calibri"/>
      <family val="2"/>
      <scheme val="minor"/>
    </font>
    <font>
      <sz val="12"/>
      <name val="Calibri"/>
      <family val="2"/>
      <scheme val="minor"/>
    </font>
    <font>
      <sz val="14"/>
      <name val="Calibri"/>
      <family val="2"/>
      <scheme val="minor"/>
    </font>
    <font>
      <sz val="16"/>
      <color rgb="FFC00000"/>
      <name val="Calibri"/>
      <family val="2"/>
      <scheme val="minor"/>
    </font>
    <font>
      <sz val="18"/>
      <color theme="1"/>
      <name val="Calibri"/>
      <family val="2"/>
      <scheme val="minor"/>
    </font>
    <font>
      <sz val="18"/>
      <name val="Calibri"/>
      <family val="2"/>
      <scheme val="minor"/>
    </font>
    <font>
      <sz val="8"/>
      <color theme="1"/>
      <name val="Calibri"/>
      <family val="2"/>
      <scheme val="minor"/>
    </font>
    <font>
      <sz val="22"/>
      <color theme="1"/>
      <name val="Calibri"/>
      <family val="2"/>
      <scheme val="minor"/>
    </font>
    <font>
      <sz val="9"/>
      <color theme="1"/>
      <name val="Calibri"/>
      <family val="2"/>
      <scheme val="minor"/>
    </font>
    <font>
      <u/>
      <sz val="11"/>
      <color theme="11"/>
      <name val="Calibri"/>
      <family val="2"/>
      <scheme val="minor"/>
    </font>
    <font>
      <sz val="14"/>
      <color rgb="FFC00000"/>
      <name val="Calibri"/>
      <family val="2"/>
      <scheme val="minor"/>
    </font>
    <font>
      <b/>
      <sz val="14"/>
      <color rgb="FFC00000"/>
      <name val="Calibri"/>
      <family val="2"/>
      <scheme val="minor"/>
    </font>
    <font>
      <sz val="16"/>
      <color theme="0"/>
      <name val="Calibri"/>
      <family val="2"/>
      <scheme val="minor"/>
    </font>
    <font>
      <sz val="16"/>
      <name val="Calibri"/>
      <family val="2"/>
      <scheme val="minor"/>
    </font>
    <font>
      <b/>
      <sz val="12"/>
      <color theme="0"/>
      <name val="Calibri"/>
      <family val="2"/>
      <scheme val="minor"/>
    </font>
    <font>
      <sz val="12"/>
      <color theme="0"/>
      <name val="Calibri"/>
      <family val="2"/>
      <scheme val="minor"/>
    </font>
    <font>
      <b/>
      <sz val="16"/>
      <name val="Calibri"/>
      <family val="2"/>
      <scheme val="minor"/>
    </font>
    <font>
      <sz val="18"/>
      <color theme="0"/>
      <name val="Calibri"/>
      <family val="2"/>
      <scheme val="minor"/>
    </font>
    <font>
      <sz val="20"/>
      <color theme="0"/>
      <name val="Calibri"/>
      <family val="2"/>
      <scheme val="minor"/>
    </font>
    <font>
      <i/>
      <sz val="12"/>
      <color theme="1"/>
      <name val="Calibri"/>
      <family val="2"/>
      <scheme val="minor"/>
    </font>
    <font>
      <i/>
      <sz val="14"/>
      <color theme="7"/>
      <name val="Calibri"/>
      <family val="2"/>
      <scheme val="minor"/>
    </font>
    <font>
      <sz val="10"/>
      <color rgb="FF000000"/>
      <name val="Calibri"/>
      <family val="2"/>
      <scheme val="minor"/>
    </font>
    <font>
      <i/>
      <sz val="12"/>
      <color theme="5" tint="-0.249977111117893"/>
      <name val="Calibri"/>
      <family val="2"/>
      <scheme val="minor"/>
    </font>
    <font>
      <i/>
      <sz val="10"/>
      <color theme="7"/>
      <name val="Calibri"/>
      <family val="2"/>
      <scheme val="minor"/>
    </font>
    <font>
      <i/>
      <sz val="14"/>
      <name val="Calibri"/>
      <family val="2"/>
      <scheme val="minor"/>
    </font>
    <font>
      <sz val="14"/>
      <color theme="7"/>
      <name val="Calibri"/>
      <family val="2"/>
      <scheme val="minor"/>
    </font>
    <font>
      <sz val="12"/>
      <color rgb="FFC00000"/>
      <name val="Calibri"/>
      <family val="2"/>
      <scheme val="minor"/>
    </font>
    <font>
      <i/>
      <sz val="11"/>
      <color theme="7" tint="-0.249977111117893"/>
      <name val="Calibri"/>
      <family val="2"/>
      <scheme val="minor"/>
    </font>
    <font>
      <sz val="11"/>
      <color theme="7" tint="0.39997558519241921"/>
      <name val="Calibri"/>
      <family val="2"/>
      <scheme val="minor"/>
    </font>
    <font>
      <sz val="10"/>
      <color theme="7" tint="-0.249977111117893"/>
      <name val="Calibri"/>
      <family val="2"/>
      <scheme val="minor"/>
    </font>
    <font>
      <sz val="18"/>
      <name val="Calibri"/>
      <family val="2"/>
    </font>
    <font>
      <sz val="12"/>
      <color rgb="FFFF0000"/>
      <name val="Calibri"/>
      <family val="2"/>
      <scheme val="minor"/>
    </font>
    <font>
      <b/>
      <sz val="14"/>
      <color rgb="FF990099"/>
      <name val="Calibri"/>
      <family val="2"/>
      <scheme val="minor"/>
    </font>
    <font>
      <b/>
      <sz val="14"/>
      <color rgb="FFFF0000"/>
      <name val="Calibri"/>
      <family val="2"/>
      <scheme val="minor"/>
    </font>
    <font>
      <sz val="16"/>
      <color theme="7" tint="-0.249977111117893"/>
      <name val="Calibri"/>
      <family val="2"/>
      <scheme val="minor"/>
    </font>
    <font>
      <sz val="14"/>
      <color theme="7" tint="-0.249977111117893"/>
      <name val="Calibri"/>
      <family val="2"/>
      <scheme val="minor"/>
    </font>
    <font>
      <i/>
      <sz val="14"/>
      <color theme="1"/>
      <name val="Calibri"/>
      <family val="2"/>
      <scheme val="minor"/>
    </font>
    <font>
      <i/>
      <sz val="14"/>
      <color theme="7" tint="-0.249977111117893"/>
      <name val="Calibri"/>
      <family val="2"/>
      <scheme val="minor"/>
    </font>
  </fonts>
  <fills count="23">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rgb="FFC00000"/>
        <bgColor indexed="64"/>
      </patternFill>
    </fill>
    <fill>
      <patternFill patternType="solid">
        <fgColor rgb="FF00B0F0"/>
        <bgColor indexed="64"/>
      </patternFill>
    </fill>
    <fill>
      <patternFill patternType="solid">
        <fgColor theme="9" tint="-0.499984740745262"/>
        <bgColor indexed="64"/>
      </patternFill>
    </fill>
    <fill>
      <patternFill patternType="solid">
        <fgColor theme="0"/>
        <bgColor indexed="64"/>
      </patternFill>
    </fill>
    <fill>
      <patternFill patternType="solid">
        <fgColor theme="7" tint="0.59999389629810485"/>
        <bgColor indexed="64"/>
      </patternFill>
    </fill>
    <fill>
      <patternFill patternType="solid">
        <fgColor rgb="FFFFFF99"/>
        <bgColor indexed="64"/>
      </patternFill>
    </fill>
    <fill>
      <patternFill patternType="solid">
        <fgColor rgb="FF99CC00"/>
        <bgColor indexed="64"/>
      </patternFill>
    </fill>
    <fill>
      <patternFill patternType="solid">
        <fgColor theme="3" tint="0.39997558519241921"/>
        <bgColor indexed="64"/>
      </patternFill>
    </fill>
    <fill>
      <patternFill patternType="solid">
        <fgColor rgb="FFC981BA"/>
        <bgColor indexed="64"/>
      </patternFill>
    </fill>
    <fill>
      <patternFill patternType="solid">
        <fgColor rgb="FF7030A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996633"/>
        <bgColor indexed="64"/>
      </patternFill>
    </fill>
    <fill>
      <patternFill patternType="solid">
        <fgColor theme="9" tint="0.79998168889431442"/>
        <bgColor indexed="64"/>
      </patternFill>
    </fill>
    <fill>
      <patternFill patternType="solid">
        <fgColor rgb="FFFFFFCC"/>
        <bgColor indexed="64"/>
      </patternFill>
    </fill>
    <fill>
      <patternFill patternType="solid">
        <fgColor theme="7" tint="0.39997558519241921"/>
        <bgColor indexed="64"/>
      </patternFill>
    </fill>
  </fills>
  <borders count="60">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bottom/>
      <diagonal/>
    </border>
    <border>
      <left style="medium">
        <color auto="1"/>
      </left>
      <right style="thin">
        <color auto="1"/>
      </right>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thin">
        <color auto="1"/>
      </bottom>
      <diagonal/>
    </border>
    <border>
      <left/>
      <right style="thin">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style="thin">
        <color indexed="64"/>
      </left>
      <right/>
      <top style="thin">
        <color indexed="64"/>
      </top>
      <bottom/>
      <diagonal/>
    </border>
    <border>
      <left/>
      <right/>
      <top style="medium">
        <color auto="1"/>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auto="1"/>
      </top>
      <bottom/>
      <diagonal/>
    </border>
    <border>
      <left/>
      <right style="thin">
        <color indexed="64"/>
      </right>
      <top/>
      <bottom style="thin">
        <color indexed="64"/>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s>
  <cellStyleXfs count="17">
    <xf numFmtId="0" fontId="0"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8" fillId="0" borderId="0" applyNumberFormat="0" applyFill="0" applyBorder="0" applyAlignment="0" applyProtection="0">
      <alignment vertical="top"/>
      <protection locked="0"/>
    </xf>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cellStyleXfs>
  <cellXfs count="1180">
    <xf numFmtId="0" fontId="0" fillId="0" borderId="0" xfId="0"/>
    <xf numFmtId="0" fontId="0" fillId="0" borderId="0" xfId="0" applyBorder="1"/>
    <xf numFmtId="0" fontId="3" fillId="0" borderId="5" xfId="0" applyFont="1" applyBorder="1" applyAlignment="1">
      <alignment horizontal="right"/>
    </xf>
    <xf numFmtId="2" fontId="3" fillId="0" borderId="0" xfId="0" applyNumberFormat="1" applyFont="1" applyBorder="1"/>
    <xf numFmtId="0" fontId="6" fillId="0" borderId="0" xfId="0" applyFont="1"/>
    <xf numFmtId="164" fontId="5" fillId="0" borderId="9" xfId="0" applyNumberFormat="1" applyFont="1" applyBorder="1"/>
    <xf numFmtId="164" fontId="3" fillId="0" borderId="6" xfId="0" applyNumberFormat="1" applyFont="1" applyBorder="1"/>
    <xf numFmtId="0" fontId="3" fillId="0" borderId="2" xfId="0" applyFont="1" applyBorder="1" applyAlignment="1">
      <alignment horizontal="right"/>
    </xf>
    <xf numFmtId="0" fontId="5" fillId="0" borderId="5" xfId="0" applyFont="1" applyBorder="1" applyAlignment="1">
      <alignment horizontal="right"/>
    </xf>
    <xf numFmtId="0" fontId="11" fillId="0" borderId="0" xfId="0" applyFont="1"/>
    <xf numFmtId="0" fontId="11" fillId="0" borderId="0" xfId="0" applyFont="1" applyAlignment="1">
      <alignment horizontal="left"/>
    </xf>
    <xf numFmtId="0" fontId="12" fillId="0" borderId="0" xfId="0" applyFont="1"/>
    <xf numFmtId="0" fontId="3" fillId="5" borderId="10" xfId="0" applyFont="1" applyFill="1" applyBorder="1" applyProtection="1">
      <protection locked="0"/>
    </xf>
    <xf numFmtId="2" fontId="3" fillId="5" borderId="1" xfId="3" applyNumberFormat="1" applyFont="1" applyFill="1" applyBorder="1" applyProtection="1">
      <protection locked="0"/>
    </xf>
    <xf numFmtId="2" fontId="3" fillId="5" borderId="1" xfId="0" applyNumberFormat="1" applyFont="1" applyFill="1" applyBorder="1" applyProtection="1">
      <protection locked="0"/>
    </xf>
    <xf numFmtId="3" fontId="3" fillId="5" borderId="1" xfId="0" applyNumberFormat="1" applyFont="1" applyFill="1" applyBorder="1" applyProtection="1">
      <protection locked="0"/>
    </xf>
    <xf numFmtId="164" fontId="5" fillId="0" borderId="6" xfId="0" applyNumberFormat="1" applyFont="1" applyBorder="1"/>
    <xf numFmtId="0" fontId="9" fillId="0" borderId="0" xfId="4" applyFont="1" applyBorder="1" applyAlignment="1" applyProtection="1"/>
    <xf numFmtId="0" fontId="0" fillId="0" borderId="0" xfId="0" applyAlignment="1">
      <alignment horizontal="center" vertical="center"/>
    </xf>
    <xf numFmtId="2" fontId="3" fillId="5" borderId="1" xfId="0" applyNumberFormat="1" applyFont="1" applyFill="1" applyBorder="1" applyAlignment="1" applyProtection="1">
      <alignment horizontal="right"/>
      <protection locked="0"/>
    </xf>
    <xf numFmtId="0" fontId="7" fillId="0" borderId="0" xfId="0" applyFont="1" applyBorder="1" applyAlignment="1"/>
    <xf numFmtId="0" fontId="3" fillId="5" borderId="22" xfId="0" applyFont="1" applyFill="1" applyBorder="1" applyProtection="1">
      <protection locked="0"/>
    </xf>
    <xf numFmtId="2" fontId="3" fillId="5" borderId="23" xfId="0" applyNumberFormat="1" applyFont="1" applyFill="1" applyBorder="1" applyProtection="1">
      <protection locked="0"/>
    </xf>
    <xf numFmtId="2" fontId="3" fillId="0" borderId="1" xfId="0" applyNumberFormat="1" applyFont="1" applyBorder="1"/>
    <xf numFmtId="164" fontId="3" fillId="0" borderId="4" xfId="0" applyNumberFormat="1" applyFont="1" applyBorder="1"/>
    <xf numFmtId="0" fontId="7" fillId="0" borderId="0" xfId="0" applyFont="1" applyBorder="1" applyAlignment="1">
      <alignment horizontal="left"/>
    </xf>
    <xf numFmtId="164" fontId="5" fillId="0" borderId="9" xfId="2" applyNumberFormat="1" applyFont="1" applyBorder="1"/>
    <xf numFmtId="0" fontId="13" fillId="0" borderId="0" xfId="0" applyFont="1" applyAlignment="1">
      <alignment horizontal="left" shrinkToFit="1"/>
    </xf>
    <xf numFmtId="0" fontId="3" fillId="0" borderId="0" xfId="0" applyFont="1" applyBorder="1"/>
    <xf numFmtId="164" fontId="5" fillId="0" borderId="0" xfId="0" applyNumberFormat="1" applyFont="1" applyBorder="1"/>
    <xf numFmtId="0" fontId="0" fillId="0" borderId="0" xfId="0" applyBorder="1" applyAlignment="1"/>
    <xf numFmtId="0" fontId="3" fillId="0" borderId="0" xfId="0" applyFont="1"/>
    <xf numFmtId="164" fontId="3" fillId="0" borderId="1" xfId="0" applyNumberFormat="1" applyFont="1" applyBorder="1"/>
    <xf numFmtId="164" fontId="3" fillId="0" borderId="1" xfId="0" applyNumberFormat="1" applyFont="1" applyFill="1" applyBorder="1"/>
    <xf numFmtId="0" fontId="3" fillId="0" borderId="10" xfId="0" applyFont="1" applyBorder="1"/>
    <xf numFmtId="164" fontId="3" fillId="0" borderId="20" xfId="0" applyNumberFormat="1" applyFont="1" applyBorder="1"/>
    <xf numFmtId="164" fontId="3" fillId="5" borderId="1" xfId="3" applyNumberFormat="1" applyFont="1" applyFill="1" applyBorder="1" applyAlignment="1" applyProtection="1">
      <alignment horizontal="right"/>
      <protection locked="0"/>
    </xf>
    <xf numFmtId="164" fontId="0" fillId="0" borderId="0" xfId="0" applyNumberFormat="1"/>
    <xf numFmtId="0" fontId="3" fillId="5" borderId="1" xfId="0" applyFont="1" applyFill="1" applyBorder="1" applyAlignment="1" applyProtection="1">
      <alignment horizontal="left"/>
      <protection locked="0"/>
    </xf>
    <xf numFmtId="164" fontId="3" fillId="5" borderId="1" xfId="0" applyNumberFormat="1" applyFont="1" applyFill="1" applyBorder="1" applyAlignment="1" applyProtection="1">
      <alignment horizontal="right"/>
      <protection locked="0"/>
    </xf>
    <xf numFmtId="0" fontId="3" fillId="5" borderId="1" xfId="0" applyFont="1" applyFill="1" applyBorder="1" applyProtection="1">
      <protection locked="0"/>
    </xf>
    <xf numFmtId="164" fontId="3" fillId="5" borderId="1" xfId="0" applyNumberFormat="1" applyFont="1" applyFill="1" applyBorder="1" applyProtection="1">
      <protection locked="0"/>
    </xf>
    <xf numFmtId="164" fontId="3" fillId="5" borderId="14" xfId="3" applyNumberFormat="1" applyFont="1" applyFill="1" applyBorder="1" applyAlignment="1" applyProtection="1">
      <alignment horizontal="right"/>
      <protection locked="0"/>
    </xf>
    <xf numFmtId="164" fontId="3" fillId="5" borderId="23" xfId="3" applyNumberFormat="1" applyFont="1" applyFill="1" applyBorder="1" applyAlignment="1" applyProtection="1">
      <alignment horizontal="right"/>
      <protection locked="0"/>
    </xf>
    <xf numFmtId="164" fontId="3" fillId="5" borderId="31" xfId="3" applyNumberFormat="1" applyFont="1" applyFill="1" applyBorder="1" applyAlignment="1" applyProtection="1">
      <alignment horizontal="right"/>
      <protection locked="0"/>
    </xf>
    <xf numFmtId="0" fontId="3" fillId="5" borderId="10" xfId="0" applyFont="1" applyFill="1" applyBorder="1" applyAlignment="1" applyProtection="1">
      <alignment horizontal="left"/>
      <protection locked="0"/>
    </xf>
    <xf numFmtId="0" fontId="3" fillId="0" borderId="1" xfId="0" applyFont="1" applyBorder="1" applyAlignment="1">
      <alignment horizontal="right"/>
    </xf>
    <xf numFmtId="4" fontId="3" fillId="0" borderId="1" xfId="0" applyNumberFormat="1" applyFont="1" applyBorder="1"/>
    <xf numFmtId="0" fontId="3" fillId="0" borderId="18" xfId="0" applyFont="1" applyBorder="1" applyAlignment="1">
      <alignment horizontal="left"/>
    </xf>
    <xf numFmtId="2" fontId="3" fillId="5" borderId="16" xfId="0" applyNumberFormat="1" applyFont="1" applyFill="1" applyBorder="1" applyProtection="1">
      <protection locked="0"/>
    </xf>
    <xf numFmtId="0" fontId="3" fillId="0" borderId="19" xfId="0" applyFont="1" applyBorder="1"/>
    <xf numFmtId="0" fontId="3" fillId="0" borderId="20" xfId="0" applyFont="1" applyBorder="1"/>
    <xf numFmtId="0" fontId="3" fillId="0" borderId="20" xfId="0" applyFont="1" applyBorder="1" applyAlignment="1">
      <alignment horizontal="left"/>
    </xf>
    <xf numFmtId="2" fontId="3" fillId="0" borderId="20" xfId="0" applyNumberFormat="1" applyFont="1" applyBorder="1"/>
    <xf numFmtId="0" fontId="3" fillId="0" borderId="25" xfId="0" applyFont="1" applyBorder="1" applyAlignment="1">
      <alignment horizontal="left"/>
    </xf>
    <xf numFmtId="2" fontId="3" fillId="0" borderId="26" xfId="0" applyNumberFormat="1" applyFont="1" applyBorder="1"/>
    <xf numFmtId="164" fontId="3" fillId="0" borderId="29" xfId="3" applyNumberFormat="1" applyFont="1" applyFill="1" applyBorder="1" applyAlignment="1">
      <alignment horizontal="right"/>
    </xf>
    <xf numFmtId="164" fontId="3" fillId="0" borderId="20" xfId="3" applyNumberFormat="1" applyFont="1" applyFill="1" applyBorder="1" applyAlignment="1">
      <alignment horizontal="right"/>
    </xf>
    <xf numFmtId="164" fontId="3" fillId="0" borderId="34" xfId="3" applyNumberFormat="1" applyFont="1" applyFill="1" applyBorder="1" applyAlignment="1">
      <alignment horizontal="right"/>
    </xf>
    <xf numFmtId="164" fontId="3" fillId="0" borderId="35" xfId="3" applyNumberFormat="1" applyFont="1" applyFill="1" applyBorder="1" applyAlignment="1">
      <alignment horizontal="right"/>
    </xf>
    <xf numFmtId="0" fontId="3" fillId="9" borderId="10" xfId="0" applyFont="1" applyFill="1" applyBorder="1"/>
    <xf numFmtId="164" fontId="4" fillId="9" borderId="0" xfId="0" applyNumberFormat="1" applyFont="1" applyFill="1"/>
    <xf numFmtId="0" fontId="0" fillId="9" borderId="0" xfId="0" applyFill="1"/>
    <xf numFmtId="0" fontId="7" fillId="0" borderId="0" xfId="0" applyFont="1"/>
    <xf numFmtId="10" fontId="3" fillId="0" borderId="0" xfId="2" applyNumberFormat="1" applyFont="1" applyBorder="1"/>
    <xf numFmtId="0" fontId="5" fillId="9" borderId="0" xfId="0" applyFont="1" applyFill="1" applyBorder="1" applyAlignment="1"/>
    <xf numFmtId="0" fontId="3" fillId="0" borderId="10" xfId="0" applyFont="1" applyBorder="1" applyAlignment="1">
      <alignment horizontal="left" vertical="center"/>
    </xf>
    <xf numFmtId="0" fontId="21" fillId="9" borderId="0" xfId="0" applyFont="1" applyFill="1"/>
    <xf numFmtId="0" fontId="3" fillId="9" borderId="0" xfId="0" applyFont="1" applyFill="1" applyBorder="1"/>
    <xf numFmtId="0" fontId="0" fillId="9" borderId="0" xfId="0" applyFill="1" applyBorder="1"/>
    <xf numFmtId="9" fontId="0" fillId="9" borderId="0" xfId="0" applyNumberFormat="1" applyFill="1" applyBorder="1"/>
    <xf numFmtId="0" fontId="0" fillId="0" borderId="0" xfId="0" applyFont="1"/>
    <xf numFmtId="0" fontId="23" fillId="9" borderId="0" xfId="0" applyFont="1" applyFill="1"/>
    <xf numFmtId="0" fontId="0" fillId="0" borderId="0" xfId="0" applyFont="1" applyBorder="1" applyAlignment="1">
      <alignment horizontal="left"/>
    </xf>
    <xf numFmtId="2" fontId="0" fillId="0" borderId="0" xfId="0" applyNumberFormat="1" applyFont="1" applyBorder="1"/>
    <xf numFmtId="0" fontId="25" fillId="0" borderId="0" xfId="0" applyFont="1"/>
    <xf numFmtId="0" fontId="15" fillId="0" borderId="0" xfId="0" applyFont="1"/>
    <xf numFmtId="0" fontId="15" fillId="0" borderId="0" xfId="0" applyFont="1" applyBorder="1"/>
    <xf numFmtId="0" fontId="17" fillId="0" borderId="0" xfId="0" applyFont="1" applyBorder="1" applyAlignment="1">
      <alignment horizontal="right"/>
    </xf>
    <xf numFmtId="2" fontId="15" fillId="5" borderId="14" xfId="0" applyNumberFormat="1" applyFont="1" applyFill="1" applyBorder="1" applyAlignment="1" applyProtection="1">
      <alignment horizontal="right"/>
      <protection locked="0"/>
    </xf>
    <xf numFmtId="2" fontId="15" fillId="5" borderId="1" xfId="0" applyNumberFormat="1" applyFont="1" applyFill="1" applyBorder="1" applyProtection="1">
      <protection locked="0"/>
    </xf>
    <xf numFmtId="0" fontId="15" fillId="5" borderId="1" xfId="0" applyFont="1" applyFill="1" applyBorder="1" applyProtection="1">
      <protection locked="0"/>
    </xf>
    <xf numFmtId="164" fontId="15" fillId="5" borderId="1" xfId="0" applyNumberFormat="1" applyFont="1" applyFill="1" applyBorder="1" applyProtection="1">
      <protection locked="0"/>
    </xf>
    <xf numFmtId="164" fontId="15" fillId="0" borderId="1" xfId="0" applyNumberFormat="1" applyFont="1" applyBorder="1"/>
    <xf numFmtId="0" fontId="15" fillId="5" borderId="10" xfId="0" applyFont="1" applyFill="1" applyBorder="1" applyAlignment="1" applyProtection="1">
      <alignment horizontal="left"/>
      <protection locked="0"/>
    </xf>
    <xf numFmtId="2" fontId="15" fillId="5" borderId="1" xfId="0" applyNumberFormat="1" applyFont="1" applyFill="1" applyBorder="1" applyAlignment="1" applyProtection="1">
      <alignment horizontal="right"/>
      <protection locked="0"/>
    </xf>
    <xf numFmtId="0" fontId="15" fillId="5" borderId="1" xfId="0" applyFont="1" applyFill="1" applyBorder="1" applyAlignment="1" applyProtection="1">
      <alignment horizontal="left"/>
      <protection locked="0"/>
    </xf>
    <xf numFmtId="164" fontId="15" fillId="5" borderId="1" xfId="0" applyNumberFormat="1" applyFont="1" applyFill="1" applyBorder="1" applyAlignment="1" applyProtection="1">
      <alignment horizontal="right"/>
      <protection locked="0"/>
    </xf>
    <xf numFmtId="164" fontId="15" fillId="0" borderId="20" xfId="0" applyNumberFormat="1" applyFont="1" applyBorder="1"/>
    <xf numFmtId="0" fontId="15" fillId="5" borderId="10" xfId="0" applyFont="1" applyFill="1" applyBorder="1" applyProtection="1">
      <protection locked="0"/>
    </xf>
    <xf numFmtId="164" fontId="17" fillId="0" borderId="0" xfId="0" applyNumberFormat="1" applyFont="1" applyBorder="1"/>
    <xf numFmtId="2" fontId="15" fillId="5" borderId="14" xfId="0" applyNumberFormat="1" applyFont="1" applyFill="1" applyBorder="1" applyProtection="1">
      <protection locked="0"/>
    </xf>
    <xf numFmtId="3" fontId="15" fillId="5" borderId="1" xfId="0" applyNumberFormat="1" applyFont="1" applyFill="1" applyBorder="1" applyProtection="1">
      <protection locked="0"/>
    </xf>
    <xf numFmtId="164" fontId="15" fillId="0" borderId="1" xfId="0" applyNumberFormat="1" applyFont="1" applyFill="1" applyBorder="1"/>
    <xf numFmtId="0" fontId="15" fillId="0" borderId="10" xfId="0" applyFont="1" applyBorder="1"/>
    <xf numFmtId="164" fontId="15" fillId="0" borderId="20" xfId="0" applyNumberFormat="1" applyFont="1" applyFill="1" applyBorder="1" applyProtection="1"/>
    <xf numFmtId="2" fontId="15" fillId="5" borderId="23" xfId="0" applyNumberFormat="1" applyFont="1" applyFill="1" applyBorder="1" applyProtection="1">
      <protection locked="0"/>
    </xf>
    <xf numFmtId="2" fontId="15" fillId="5" borderId="23" xfId="0" applyNumberFormat="1" applyFont="1" applyFill="1" applyBorder="1" applyAlignment="1" applyProtection="1">
      <alignment horizontal="right"/>
      <protection locked="0"/>
    </xf>
    <xf numFmtId="0" fontId="3" fillId="9" borderId="10" xfId="0" applyFont="1" applyFill="1" applyBorder="1" applyProtection="1"/>
    <xf numFmtId="0" fontId="15" fillId="9" borderId="10" xfId="0" applyFont="1" applyFill="1" applyBorder="1" applyProtection="1"/>
    <xf numFmtId="0" fontId="20" fillId="9" borderId="0" xfId="0" applyFont="1" applyFill="1" applyBorder="1" applyAlignment="1">
      <alignment horizontal="center"/>
    </xf>
    <xf numFmtId="0" fontId="24" fillId="9" borderId="0" xfId="0" applyFont="1" applyFill="1" applyBorder="1" applyAlignment="1">
      <alignment horizontal="center"/>
    </xf>
    <xf numFmtId="0" fontId="20" fillId="9" borderId="0" xfId="0" applyFont="1" applyFill="1" applyBorder="1" applyAlignment="1"/>
    <xf numFmtId="0" fontId="31" fillId="0" borderId="0" xfId="0" applyFont="1"/>
    <xf numFmtId="9" fontId="3" fillId="9" borderId="0" xfId="2" applyFont="1" applyFill="1" applyBorder="1"/>
    <xf numFmtId="164" fontId="5" fillId="9" borderId="0" xfId="0" applyNumberFormat="1" applyFont="1" applyFill="1" applyBorder="1" applyAlignment="1">
      <alignment horizontal="right"/>
    </xf>
    <xf numFmtId="0" fontId="5" fillId="9" borderId="0" xfId="0" applyFont="1" applyFill="1" applyBorder="1"/>
    <xf numFmtId="9" fontId="3" fillId="9" borderId="0" xfId="2" applyFont="1" applyFill="1" applyBorder="1" applyProtection="1">
      <protection locked="0"/>
    </xf>
    <xf numFmtId="0" fontId="5" fillId="9" borderId="0" xfId="0" applyFont="1" applyFill="1" applyBorder="1" applyAlignment="1">
      <alignment horizontal="right"/>
    </xf>
    <xf numFmtId="0" fontId="4" fillId="0" borderId="0" xfId="0" applyFont="1" applyAlignment="1"/>
    <xf numFmtId="43" fontId="3" fillId="3" borderId="28" xfId="3" applyFont="1" applyFill="1" applyBorder="1" applyAlignment="1">
      <alignment horizontal="right"/>
    </xf>
    <xf numFmtId="0" fontId="0" fillId="0" borderId="0" xfId="0" applyAlignment="1">
      <alignment horizontal="right"/>
    </xf>
    <xf numFmtId="0" fontId="3" fillId="0" borderId="0" xfId="0" applyFont="1" applyFill="1" applyBorder="1"/>
    <xf numFmtId="0" fontId="5" fillId="9" borderId="0" xfId="0" applyFont="1" applyFill="1" applyBorder="1" applyAlignment="1">
      <alignment horizontal="center"/>
    </xf>
    <xf numFmtId="164" fontId="0" fillId="9" borderId="0" xfId="0" applyNumberFormat="1" applyFill="1" applyBorder="1"/>
    <xf numFmtId="164" fontId="3" fillId="9" borderId="0" xfId="0" applyNumberFormat="1" applyFont="1" applyFill="1" applyBorder="1"/>
    <xf numFmtId="164" fontId="4" fillId="9" borderId="0" xfId="0" applyNumberFormat="1" applyFont="1" applyFill="1" applyBorder="1"/>
    <xf numFmtId="164" fontId="0" fillId="9" borderId="0" xfId="2" applyNumberFormat="1" applyFont="1" applyFill="1" applyBorder="1"/>
    <xf numFmtId="0" fontId="15" fillId="0" borderId="18" xfId="0" applyFont="1" applyBorder="1" applyAlignment="1">
      <alignment horizontal="left"/>
    </xf>
    <xf numFmtId="0" fontId="15" fillId="0" borderId="10" xfId="0" applyFont="1" applyBorder="1" applyAlignment="1">
      <alignment horizontal="left" vertical="center"/>
    </xf>
    <xf numFmtId="0" fontId="7" fillId="9" borderId="0" xfId="0" applyFont="1" applyFill="1" applyBorder="1" applyAlignment="1"/>
    <xf numFmtId="0" fontId="0" fillId="0" borderId="0" xfId="0" applyBorder="1" applyAlignment="1">
      <alignment horizontal="left" vertical="top" wrapText="1"/>
    </xf>
    <xf numFmtId="9" fontId="5" fillId="0" borderId="6" xfId="2" applyFont="1" applyBorder="1"/>
    <xf numFmtId="164" fontId="5" fillId="0" borderId="6" xfId="2" applyNumberFormat="1" applyFont="1" applyBorder="1"/>
    <xf numFmtId="164" fontId="5" fillId="0" borderId="5" xfId="0" applyNumberFormat="1" applyFont="1" applyBorder="1" applyAlignment="1">
      <alignment horizontal="right"/>
    </xf>
    <xf numFmtId="164" fontId="4" fillId="0" borderId="0" xfId="0" applyNumberFormat="1" applyFont="1" applyBorder="1" applyAlignment="1">
      <alignment horizontal="right"/>
    </xf>
    <xf numFmtId="164" fontId="4" fillId="0" borderId="0" xfId="0" applyNumberFormat="1" applyFont="1" applyBorder="1"/>
    <xf numFmtId="167" fontId="15" fillId="5" borderId="1" xfId="0" applyNumberFormat="1" applyFont="1" applyFill="1" applyBorder="1" applyProtection="1">
      <protection locked="0"/>
    </xf>
    <xf numFmtId="0" fontId="7" fillId="7" borderId="13" xfId="0" applyFont="1" applyFill="1" applyBorder="1" applyAlignment="1">
      <alignment horizontal="left"/>
    </xf>
    <xf numFmtId="0" fontId="5" fillId="4" borderId="18" xfId="0" applyFont="1" applyFill="1" applyBorder="1" applyAlignment="1">
      <alignment wrapText="1"/>
    </xf>
    <xf numFmtId="0" fontId="5" fillId="4" borderId="16" xfId="0" applyFont="1" applyFill="1" applyBorder="1" applyAlignment="1">
      <alignment horizontal="right" wrapText="1"/>
    </xf>
    <xf numFmtId="0" fontId="17" fillId="4" borderId="19" xfId="0" applyFont="1" applyFill="1" applyBorder="1" applyAlignment="1">
      <alignment horizontal="right" wrapText="1"/>
    </xf>
    <xf numFmtId="2" fontId="3" fillId="0" borderId="1" xfId="3" applyNumberFormat="1" applyFont="1" applyBorder="1" applyProtection="1"/>
    <xf numFmtId="9" fontId="15" fillId="0" borderId="20" xfId="0" applyNumberFormat="1" applyFont="1" applyBorder="1"/>
    <xf numFmtId="9" fontId="15" fillId="0" borderId="34" xfId="0" applyNumberFormat="1" applyFont="1" applyBorder="1"/>
    <xf numFmtId="164" fontId="3" fillId="5" borderId="23" xfId="0" applyNumberFormat="1" applyFont="1" applyFill="1" applyBorder="1" applyProtection="1">
      <protection locked="0"/>
    </xf>
    <xf numFmtId="164" fontId="3" fillId="0" borderId="1" xfId="3" applyNumberFormat="1" applyFont="1" applyBorder="1"/>
    <xf numFmtId="0" fontId="17" fillId="4" borderId="16" xfId="0" applyFont="1" applyFill="1" applyBorder="1" applyAlignment="1">
      <alignment horizontal="center" wrapText="1"/>
    </xf>
    <xf numFmtId="0" fontId="26" fillId="9" borderId="0" xfId="0" applyFont="1" applyFill="1" applyBorder="1" applyAlignment="1"/>
    <xf numFmtId="0" fontId="28" fillId="9" borderId="0" xfId="0" applyFont="1" applyFill="1" applyBorder="1" applyAlignment="1"/>
    <xf numFmtId="0" fontId="22" fillId="0" borderId="0" xfId="0" applyFont="1" applyBorder="1" applyAlignment="1">
      <alignment vertical="top" wrapText="1"/>
    </xf>
    <xf numFmtId="0" fontId="0" fillId="0" borderId="0" xfId="0" applyFont="1" applyBorder="1"/>
    <xf numFmtId="3" fontId="3" fillId="9" borderId="20" xfId="0" applyNumberFormat="1" applyFont="1" applyFill="1" applyBorder="1" applyProtection="1"/>
    <xf numFmtId="43" fontId="5" fillId="9" borderId="0" xfId="3" applyFont="1" applyFill="1" applyBorder="1"/>
    <xf numFmtId="164" fontId="5" fillId="9" borderId="0" xfId="3" applyNumberFormat="1" applyFont="1" applyFill="1" applyBorder="1"/>
    <xf numFmtId="0" fontId="0" fillId="9" borderId="0" xfId="0" applyFont="1" applyFill="1"/>
    <xf numFmtId="0" fontId="3" fillId="0" borderId="0" xfId="0" applyFont="1" applyBorder="1" applyAlignment="1">
      <alignment horizontal="left" vertical="center"/>
    </xf>
    <xf numFmtId="0" fontId="0" fillId="9" borderId="0" xfId="0" applyFill="1" applyBorder="1" applyAlignment="1">
      <alignment horizontal="left" vertical="top" wrapText="1"/>
    </xf>
    <xf numFmtId="0" fontId="15" fillId="9" borderId="0" xfId="0" applyFont="1" applyFill="1" applyBorder="1" applyAlignment="1">
      <alignment horizontal="left" vertical="center" wrapText="1"/>
    </xf>
    <xf numFmtId="0" fontId="3" fillId="9" borderId="0" xfId="0" applyFont="1" applyFill="1" applyBorder="1" applyAlignment="1">
      <alignment horizontal="center" vertical="center" wrapText="1"/>
    </xf>
    <xf numFmtId="0" fontId="3" fillId="9" borderId="20" xfId="0" applyFont="1" applyFill="1" applyBorder="1" applyProtection="1"/>
    <xf numFmtId="0" fontId="10" fillId="7" borderId="24" xfId="0" applyFont="1" applyFill="1" applyBorder="1" applyAlignment="1">
      <alignment horizontal="left"/>
    </xf>
    <xf numFmtId="0" fontId="7" fillId="7" borderId="24" xfId="0" applyFont="1" applyFill="1" applyBorder="1"/>
    <xf numFmtId="0" fontId="3" fillId="0" borderId="0" xfId="0" applyFont="1" applyBorder="1" applyAlignment="1">
      <alignment vertical="top" wrapText="1"/>
    </xf>
    <xf numFmtId="164" fontId="5" fillId="0" borderId="0" xfId="3" applyNumberFormat="1" applyFont="1" applyBorder="1"/>
    <xf numFmtId="0" fontId="3" fillId="0" borderId="27" xfId="0" applyFont="1" applyFill="1" applyBorder="1" applyAlignment="1">
      <alignment horizontal="right"/>
    </xf>
    <xf numFmtId="43" fontId="3" fillId="0" borderId="21" xfId="3" applyFont="1" applyBorder="1"/>
    <xf numFmtId="0" fontId="3" fillId="0" borderId="21" xfId="0" applyFont="1" applyBorder="1"/>
    <xf numFmtId="43" fontId="3" fillId="0" borderId="21" xfId="3" applyFont="1" applyFill="1" applyBorder="1"/>
    <xf numFmtId="164" fontId="3" fillId="0" borderId="21" xfId="0" applyNumberFormat="1" applyFont="1" applyBorder="1"/>
    <xf numFmtId="164" fontId="3" fillId="0" borderId="21" xfId="3" applyNumberFormat="1" applyFont="1" applyBorder="1"/>
    <xf numFmtId="9" fontId="3" fillId="0" borderId="28" xfId="0" applyNumberFormat="1" applyFont="1" applyBorder="1"/>
    <xf numFmtId="164" fontId="5" fillId="0" borderId="0" xfId="0" applyNumberFormat="1" applyFont="1"/>
    <xf numFmtId="0" fontId="7" fillId="7" borderId="11" xfId="0" applyFont="1" applyFill="1" applyBorder="1" applyAlignment="1">
      <alignment horizontal="left"/>
    </xf>
    <xf numFmtId="0" fontId="0" fillId="0" borderId="42" xfId="0" applyFont="1" applyBorder="1" applyAlignment="1">
      <alignment horizontal="center"/>
    </xf>
    <xf numFmtId="0" fontId="5" fillId="9" borderId="0" xfId="0" applyFont="1" applyFill="1" applyBorder="1" applyAlignment="1">
      <alignment horizontal="right"/>
    </xf>
    <xf numFmtId="0" fontId="3" fillId="0" borderId="1" xfId="0" applyFont="1" applyBorder="1" applyAlignment="1">
      <alignment horizontal="left"/>
    </xf>
    <xf numFmtId="0" fontId="3" fillId="9" borderId="0" xfId="0" applyFont="1" applyFill="1" applyBorder="1" applyAlignment="1">
      <alignment horizontal="left"/>
    </xf>
    <xf numFmtId="164" fontId="3" fillId="9" borderId="0" xfId="2" applyNumberFormat="1" applyFont="1" applyFill="1" applyBorder="1" applyProtection="1">
      <protection locked="0"/>
    </xf>
    <xf numFmtId="2" fontId="3" fillId="9" borderId="0" xfId="0" applyNumberFormat="1" applyFont="1" applyFill="1" applyBorder="1"/>
    <xf numFmtId="0" fontId="3" fillId="0" borderId="1" xfId="0" applyFont="1" applyBorder="1"/>
    <xf numFmtId="0" fontId="5" fillId="0" borderId="0" xfId="0" applyFont="1" applyBorder="1" applyAlignment="1"/>
    <xf numFmtId="0" fontId="15" fillId="9" borderId="0" xfId="0" applyFont="1" applyFill="1" applyBorder="1"/>
    <xf numFmtId="164" fontId="15" fillId="0" borderId="0" xfId="0" applyNumberFormat="1" applyFont="1" applyBorder="1"/>
    <xf numFmtId="0" fontId="17" fillId="9" borderId="0" xfId="0" applyFont="1" applyFill="1" applyBorder="1" applyAlignment="1">
      <alignment horizontal="right"/>
    </xf>
    <xf numFmtId="0" fontId="17" fillId="9" borderId="0" xfId="0" applyFont="1" applyFill="1" applyBorder="1" applyAlignment="1">
      <alignment horizontal="center"/>
    </xf>
    <xf numFmtId="0" fontId="15" fillId="0" borderId="1" xfId="0" applyFont="1" applyBorder="1"/>
    <xf numFmtId="0" fontId="5" fillId="0" borderId="0" xfId="0" applyFont="1" applyFill="1" applyBorder="1" applyAlignment="1">
      <alignment horizontal="right"/>
    </xf>
    <xf numFmtId="43" fontId="5" fillId="0" borderId="0" xfId="3" applyFont="1" applyFill="1" applyBorder="1"/>
    <xf numFmtId="0" fontId="5" fillId="0" borderId="0" xfId="0" applyFont="1" applyFill="1" applyBorder="1"/>
    <xf numFmtId="164" fontId="5" fillId="0" borderId="0" xfId="3" applyNumberFormat="1" applyFont="1" applyFill="1" applyBorder="1"/>
    <xf numFmtId="0" fontId="0" fillId="0" borderId="0" xfId="0" applyFont="1" applyFill="1" applyBorder="1"/>
    <xf numFmtId="0" fontId="17" fillId="4" borderId="1" xfId="0" applyFont="1" applyFill="1" applyBorder="1" applyAlignment="1">
      <alignment horizontal="center" wrapText="1"/>
    </xf>
    <xf numFmtId="0" fontId="5" fillId="4" borderId="1" xfId="0" applyFont="1" applyFill="1" applyBorder="1" applyAlignment="1">
      <alignment horizontal="right"/>
    </xf>
    <xf numFmtId="164" fontId="5" fillId="4" borderId="1" xfId="0" applyNumberFormat="1" applyFont="1" applyFill="1" applyBorder="1" applyAlignment="1">
      <alignment horizontal="right"/>
    </xf>
    <xf numFmtId="0" fontId="5" fillId="4" borderId="10" xfId="0" applyFont="1" applyFill="1" applyBorder="1" applyAlignment="1"/>
    <xf numFmtId="0" fontId="17" fillId="4" borderId="20" xfId="0" applyFont="1" applyFill="1" applyBorder="1" applyAlignment="1">
      <alignment horizontal="right" wrapText="1"/>
    </xf>
    <xf numFmtId="9" fontId="0" fillId="0" borderId="0" xfId="0" applyNumberFormat="1" applyFont="1" applyFill="1" applyBorder="1"/>
    <xf numFmtId="0" fontId="14" fillId="0" borderId="0" xfId="0" applyFont="1" applyFill="1" applyBorder="1"/>
    <xf numFmtId="0" fontId="14" fillId="0" borderId="0" xfId="0" applyFont="1" applyFill="1" applyBorder="1" applyAlignment="1">
      <alignment horizontal="right"/>
    </xf>
    <xf numFmtId="0" fontId="17" fillId="0" borderId="0" xfId="0" applyFont="1" applyFill="1" applyBorder="1" applyAlignment="1">
      <alignment wrapText="1"/>
    </xf>
    <xf numFmtId="2" fontId="3" fillId="0" borderId="0" xfId="0" applyNumberFormat="1" applyFont="1" applyFill="1" applyBorder="1" applyProtection="1">
      <protection locked="0"/>
    </xf>
    <xf numFmtId="0" fontId="3" fillId="0" borderId="0" xfId="0" applyFont="1" applyFill="1" applyBorder="1" applyProtection="1">
      <protection locked="0"/>
    </xf>
    <xf numFmtId="164" fontId="3" fillId="0" borderId="0" xfId="0" applyNumberFormat="1" applyFont="1" applyFill="1" applyBorder="1" applyProtection="1">
      <protection locked="0"/>
    </xf>
    <xf numFmtId="164" fontId="3" fillId="0" borderId="0" xfId="0" applyNumberFormat="1" applyFont="1" applyFill="1" applyBorder="1"/>
    <xf numFmtId="2" fontId="3" fillId="0" borderId="0" xfId="0" applyNumberFormat="1" applyFont="1" applyFill="1" applyBorder="1" applyAlignment="1">
      <alignment horizontal="right"/>
    </xf>
    <xf numFmtId="0" fontId="4" fillId="0" borderId="0" xfId="0" applyFont="1" applyFill="1" applyBorder="1" applyAlignment="1"/>
    <xf numFmtId="0" fontId="4" fillId="0" borderId="0" xfId="0" applyFont="1" applyFill="1" applyBorder="1" applyAlignment="1">
      <alignment horizontal="center"/>
    </xf>
    <xf numFmtId="164" fontId="4" fillId="0" borderId="0" xfId="0" applyNumberFormat="1" applyFont="1" applyFill="1" applyBorder="1"/>
    <xf numFmtId="164" fontId="3" fillId="0" borderId="1" xfId="0" applyNumberFormat="1" applyFont="1" applyFill="1" applyBorder="1" applyProtection="1"/>
    <xf numFmtId="0" fontId="5" fillId="3" borderId="18" xfId="0" applyFont="1" applyFill="1" applyBorder="1" applyAlignment="1"/>
    <xf numFmtId="0" fontId="5" fillId="0" borderId="10" xfId="0" applyFont="1" applyFill="1" applyBorder="1" applyAlignment="1">
      <alignment horizontal="left"/>
    </xf>
    <xf numFmtId="164" fontId="5" fillId="0" borderId="20" xfId="0" applyNumberFormat="1" applyFont="1" applyBorder="1"/>
    <xf numFmtId="0" fontId="14" fillId="3" borderId="10" xfId="0" applyFont="1" applyFill="1" applyBorder="1"/>
    <xf numFmtId="0" fontId="5" fillId="3" borderId="10" xfId="0" applyFont="1" applyFill="1" applyBorder="1"/>
    <xf numFmtId="164" fontId="5" fillId="0" borderId="48" xfId="0" applyNumberFormat="1" applyFont="1" applyBorder="1"/>
    <xf numFmtId="164" fontId="3" fillId="0" borderId="14" xfId="0" applyNumberFormat="1" applyFont="1" applyFill="1" applyBorder="1" applyProtection="1"/>
    <xf numFmtId="0" fontId="0" fillId="0" borderId="46" xfId="0" applyFont="1" applyBorder="1" applyAlignment="1"/>
    <xf numFmtId="0" fontId="0" fillId="0" borderId="47" xfId="0" applyFont="1" applyBorder="1" applyAlignment="1"/>
    <xf numFmtId="0" fontId="3" fillId="5" borderId="23" xfId="0" applyFont="1" applyFill="1" applyBorder="1" applyProtection="1">
      <protection locked="0"/>
    </xf>
    <xf numFmtId="164" fontId="3" fillId="0" borderId="23" xfId="0" applyNumberFormat="1" applyFont="1" applyBorder="1"/>
    <xf numFmtId="0" fontId="5" fillId="3" borderId="15" xfId="0" applyFont="1" applyFill="1" applyBorder="1"/>
    <xf numFmtId="0" fontId="0" fillId="0" borderId="38" xfId="0" applyFont="1" applyBorder="1" applyAlignment="1"/>
    <xf numFmtId="164" fontId="5" fillId="0" borderId="36" xfId="0" applyNumberFormat="1" applyFont="1" applyBorder="1"/>
    <xf numFmtId="0" fontId="0" fillId="0" borderId="39" xfId="0" applyFont="1" applyBorder="1" applyAlignment="1"/>
    <xf numFmtId="0" fontId="0" fillId="0" borderId="41" xfId="0" applyFont="1" applyBorder="1" applyAlignment="1"/>
    <xf numFmtId="164" fontId="18" fillId="0" borderId="47" xfId="0" applyNumberFormat="1" applyFont="1" applyBorder="1" applyAlignment="1"/>
    <xf numFmtId="164" fontId="18" fillId="0" borderId="41" xfId="0" applyNumberFormat="1" applyFont="1" applyBorder="1" applyAlignment="1"/>
    <xf numFmtId="164" fontId="5" fillId="0" borderId="0" xfId="0" applyNumberFormat="1" applyFont="1" applyBorder="1" applyAlignment="1"/>
    <xf numFmtId="9" fontId="5" fillId="3" borderId="15" xfId="0" applyNumberFormat="1" applyFont="1" applyFill="1" applyBorder="1" applyAlignment="1">
      <alignment wrapText="1"/>
    </xf>
    <xf numFmtId="0" fontId="17" fillId="3" borderId="16" xfId="0" applyFont="1" applyFill="1" applyBorder="1" applyAlignment="1">
      <alignment horizontal="center" vertical="center" wrapText="1"/>
    </xf>
    <xf numFmtId="0" fontId="17" fillId="3" borderId="1" xfId="0" applyFont="1" applyFill="1" applyBorder="1" applyAlignment="1">
      <alignment horizontal="center" wrapText="1"/>
    </xf>
    <xf numFmtId="0" fontId="17" fillId="3" borderId="14" xfId="0" applyFont="1" applyFill="1" applyBorder="1" applyAlignment="1">
      <alignment horizontal="center" wrapText="1"/>
    </xf>
    <xf numFmtId="0" fontId="0" fillId="0" borderId="0" xfId="0" applyFont="1" applyAlignment="1">
      <alignment horizontal="center"/>
    </xf>
    <xf numFmtId="2" fontId="3" fillId="0" borderId="1" xfId="0" applyNumberFormat="1" applyFont="1" applyBorder="1" applyAlignment="1">
      <alignment horizontal="center"/>
    </xf>
    <xf numFmtId="0" fontId="3" fillId="0" borderId="0" xfId="0" applyFont="1" applyBorder="1" applyAlignment="1">
      <alignment horizontal="center"/>
    </xf>
    <xf numFmtId="0" fontId="0" fillId="0" borderId="44" xfId="0" applyFont="1" applyBorder="1" applyAlignment="1">
      <alignment horizontal="center"/>
    </xf>
    <xf numFmtId="2" fontId="3" fillId="0" borderId="23" xfId="0" applyNumberFormat="1" applyFont="1" applyBorder="1" applyAlignment="1">
      <alignment horizontal="center"/>
    </xf>
    <xf numFmtId="0" fontId="29" fillId="0" borderId="0" xfId="4" applyFont="1" applyBorder="1" applyAlignment="1" applyProtection="1"/>
    <xf numFmtId="164" fontId="4" fillId="0" borderId="0" xfId="0" applyNumberFormat="1" applyFont="1" applyBorder="1" applyAlignment="1">
      <alignment horizontal="center"/>
    </xf>
    <xf numFmtId="0" fontId="4" fillId="0" borderId="0" xfId="0" applyFont="1" applyBorder="1" applyAlignment="1">
      <alignment horizontal="center"/>
    </xf>
    <xf numFmtId="2" fontId="15" fillId="0" borderId="1" xfId="0" applyNumberFormat="1" applyFont="1" applyBorder="1" applyAlignment="1">
      <alignment horizontal="right"/>
    </xf>
    <xf numFmtId="164" fontId="15" fillId="0" borderId="23" xfId="0" applyNumberFormat="1" applyFont="1" applyBorder="1"/>
    <xf numFmtId="164" fontId="15" fillId="0" borderId="34" xfId="0" applyNumberFormat="1" applyFont="1" applyBorder="1"/>
    <xf numFmtId="0" fontId="15" fillId="5" borderId="23" xfId="0" applyFont="1" applyFill="1" applyBorder="1" applyProtection="1">
      <protection locked="0"/>
    </xf>
    <xf numFmtId="164" fontId="15" fillId="5" borderId="23" xfId="0" applyNumberFormat="1" applyFont="1" applyFill="1" applyBorder="1" applyProtection="1">
      <protection locked="0"/>
    </xf>
    <xf numFmtId="0" fontId="15" fillId="9" borderId="10" xfId="0" applyFont="1" applyFill="1" applyBorder="1"/>
    <xf numFmtId="0" fontId="15" fillId="5" borderId="22" xfId="0" applyFont="1" applyFill="1" applyBorder="1" applyAlignment="1" applyProtection="1">
      <alignment horizontal="left"/>
      <protection locked="0"/>
    </xf>
    <xf numFmtId="0" fontId="15" fillId="5" borderId="23" xfId="0" applyFont="1" applyFill="1" applyBorder="1" applyAlignment="1" applyProtection="1">
      <alignment horizontal="left"/>
      <protection locked="0"/>
    </xf>
    <xf numFmtId="164" fontId="15" fillId="5" borderId="23" xfId="0" applyNumberFormat="1" applyFont="1" applyFill="1" applyBorder="1" applyAlignment="1" applyProtection="1">
      <alignment horizontal="right"/>
      <protection locked="0"/>
    </xf>
    <xf numFmtId="2" fontId="15" fillId="0" borderId="23" xfId="0" applyNumberFormat="1" applyFont="1" applyBorder="1" applyAlignment="1">
      <alignment horizontal="right"/>
    </xf>
    <xf numFmtId="164" fontId="17" fillId="0" borderId="36" xfId="0" applyNumberFormat="1" applyFont="1" applyBorder="1"/>
    <xf numFmtId="0" fontId="17" fillId="0" borderId="46" xfId="0" applyFont="1" applyFill="1" applyBorder="1" applyAlignment="1">
      <alignment horizontal="left"/>
    </xf>
    <xf numFmtId="0" fontId="15" fillId="0" borderId="47" xfId="0" applyFont="1" applyBorder="1" applyAlignment="1">
      <alignment horizontal="right"/>
    </xf>
    <xf numFmtId="0" fontId="15" fillId="0" borderId="47" xfId="0" applyFont="1" applyBorder="1" applyAlignment="1">
      <alignment horizontal="left"/>
    </xf>
    <xf numFmtId="164" fontId="17" fillId="0" borderId="47" xfId="0" applyNumberFormat="1" applyFont="1" applyBorder="1"/>
    <xf numFmtId="2" fontId="15" fillId="0" borderId="47" xfId="0" applyNumberFormat="1" applyFont="1" applyBorder="1" applyAlignment="1">
      <alignment horizontal="right"/>
    </xf>
    <xf numFmtId="164" fontId="17" fillId="0" borderId="48" xfId="0" applyNumberFormat="1" applyFont="1" applyBorder="1"/>
    <xf numFmtId="0" fontId="15" fillId="5" borderId="22" xfId="0" applyFont="1" applyFill="1" applyBorder="1" applyProtection="1">
      <protection locked="0"/>
    </xf>
    <xf numFmtId="0" fontId="15" fillId="0" borderId="47" xfId="0" applyFont="1" applyBorder="1"/>
    <xf numFmtId="164" fontId="17" fillId="0" borderId="47" xfId="0" applyNumberFormat="1" applyFont="1" applyFill="1" applyBorder="1"/>
    <xf numFmtId="167" fontId="15" fillId="5" borderId="23" xfId="0" applyNumberFormat="1" applyFont="1" applyFill="1" applyBorder="1" applyProtection="1">
      <protection locked="0"/>
    </xf>
    <xf numFmtId="0" fontId="15" fillId="0" borderId="23" xfId="0" applyFont="1" applyBorder="1"/>
    <xf numFmtId="164" fontId="15" fillId="0" borderId="34" xfId="0" applyNumberFormat="1" applyFont="1" applyFill="1" applyBorder="1" applyProtection="1"/>
    <xf numFmtId="164" fontId="17" fillId="0" borderId="49" xfId="0" applyNumberFormat="1" applyFont="1" applyBorder="1"/>
    <xf numFmtId="0" fontId="15" fillId="0" borderId="46" xfId="0" applyFont="1" applyBorder="1"/>
    <xf numFmtId="0" fontId="15" fillId="0" borderId="47" xfId="0" applyFont="1" applyBorder="1" applyAlignment="1"/>
    <xf numFmtId="0" fontId="15" fillId="0" borderId="46" xfId="0" applyFont="1" applyBorder="1" applyAlignment="1"/>
    <xf numFmtId="0" fontId="15" fillId="0" borderId="43" xfId="0" applyFont="1" applyBorder="1" applyAlignment="1"/>
    <xf numFmtId="0" fontId="15" fillId="0" borderId="41" xfId="0" applyFont="1" applyBorder="1" applyAlignment="1"/>
    <xf numFmtId="0" fontId="35" fillId="3" borderId="50" xfId="0" applyFont="1" applyFill="1" applyBorder="1" applyAlignment="1"/>
    <xf numFmtId="0" fontId="15" fillId="0" borderId="49" xfId="0" applyFont="1" applyBorder="1"/>
    <xf numFmtId="164" fontId="17" fillId="0" borderId="51" xfId="0" applyNumberFormat="1" applyFont="1" applyBorder="1"/>
    <xf numFmtId="0" fontId="24" fillId="4" borderId="47" xfId="0" applyFont="1" applyFill="1" applyBorder="1" applyAlignment="1"/>
    <xf numFmtId="0" fontId="33" fillId="4" borderId="38" xfId="0" applyFont="1" applyFill="1" applyBorder="1" applyAlignment="1"/>
    <xf numFmtId="0" fontId="24" fillId="4" borderId="44" xfId="0" applyFont="1" applyFill="1" applyBorder="1" applyAlignment="1"/>
    <xf numFmtId="164" fontId="17" fillId="0" borderId="41" xfId="0" applyNumberFormat="1" applyFont="1" applyBorder="1" applyAlignment="1"/>
    <xf numFmtId="164" fontId="17" fillId="0" borderId="47" xfId="0" applyNumberFormat="1" applyFont="1" applyBorder="1" applyAlignment="1"/>
    <xf numFmtId="164" fontId="17" fillId="0" borderId="0" xfId="0" applyNumberFormat="1" applyFont="1" applyBorder="1" applyAlignment="1">
      <alignment horizontal="right"/>
    </xf>
    <xf numFmtId="0" fontId="0" fillId="0" borderId="0" xfId="0" applyBorder="1" applyAlignment="1">
      <alignment horizontal="left" vertical="top" wrapText="1"/>
    </xf>
    <xf numFmtId="0" fontId="15" fillId="0" borderId="0" xfId="0" applyFont="1" applyBorder="1" applyAlignment="1">
      <alignment horizontal="center"/>
    </xf>
    <xf numFmtId="0" fontId="5" fillId="0" borderId="0" xfId="0" applyFont="1" applyBorder="1" applyAlignment="1">
      <alignment horizontal="right"/>
    </xf>
    <xf numFmtId="0" fontId="5" fillId="9" borderId="0" xfId="0" applyFont="1" applyFill="1" applyBorder="1" applyAlignment="1">
      <alignment horizontal="right"/>
    </xf>
    <xf numFmtId="0" fontId="15" fillId="3" borderId="1" xfId="0" applyFont="1" applyFill="1" applyBorder="1" applyAlignment="1">
      <alignment horizontal="center"/>
    </xf>
    <xf numFmtId="0" fontId="0" fillId="9" borderId="0" xfId="0" applyFont="1" applyFill="1" applyBorder="1"/>
    <xf numFmtId="0" fontId="19" fillId="9" borderId="8" xfId="0" applyFont="1" applyFill="1" applyBorder="1" applyAlignment="1" applyProtection="1">
      <alignment horizontal="left" shrinkToFit="1"/>
      <protection locked="0"/>
    </xf>
    <xf numFmtId="0" fontId="25" fillId="9" borderId="8" xfId="0" applyFont="1" applyFill="1" applyBorder="1" applyAlignment="1">
      <alignment horizontal="center"/>
    </xf>
    <xf numFmtId="0" fontId="25" fillId="9" borderId="0" xfId="0" applyFont="1" applyFill="1" applyBorder="1" applyAlignment="1">
      <alignment horizontal="center"/>
    </xf>
    <xf numFmtId="164" fontId="5" fillId="9" borderId="0" xfId="0" applyNumberFormat="1" applyFont="1" applyFill="1" applyBorder="1" applyAlignment="1">
      <alignment horizontal="center"/>
    </xf>
    <xf numFmtId="0" fontId="17" fillId="0" borderId="0" xfId="0" applyFont="1"/>
    <xf numFmtId="0" fontId="15" fillId="9" borderId="0" xfId="0" applyFont="1" applyFill="1" applyBorder="1" applyAlignment="1">
      <alignment horizontal="left" vertical="top" wrapText="1"/>
    </xf>
    <xf numFmtId="0" fontId="22" fillId="9" borderId="0" xfId="0" applyFont="1" applyFill="1" applyBorder="1" applyAlignment="1">
      <alignment vertical="top" wrapText="1"/>
    </xf>
    <xf numFmtId="0" fontId="0" fillId="9" borderId="0" xfId="0" applyFill="1" applyAlignment="1"/>
    <xf numFmtId="0" fontId="0" fillId="9" borderId="0" xfId="0" applyFill="1" applyAlignment="1">
      <alignment horizontal="right"/>
    </xf>
    <xf numFmtId="0" fontId="32" fillId="9" borderId="0" xfId="0" applyFont="1" applyFill="1" applyBorder="1" applyAlignment="1"/>
    <xf numFmtId="2" fontId="15" fillId="3" borderId="23" xfId="0" applyNumberFormat="1" applyFont="1" applyFill="1" applyBorder="1" applyAlignment="1" applyProtection="1">
      <alignment horizontal="center"/>
    </xf>
    <xf numFmtId="0" fontId="15" fillId="0" borderId="1" xfId="0" applyFont="1" applyBorder="1" applyAlignment="1">
      <alignment horizontal="right"/>
    </xf>
    <xf numFmtId="2" fontId="17" fillId="0" borderId="31" xfId="0" applyNumberFormat="1" applyFont="1" applyFill="1" applyBorder="1" applyProtection="1"/>
    <xf numFmtId="2" fontId="17" fillId="0" borderId="45" xfId="0" applyNumberFormat="1" applyFont="1" applyFill="1" applyBorder="1" applyProtection="1"/>
    <xf numFmtId="2" fontId="15" fillId="3" borderId="1" xfId="0" applyNumberFormat="1" applyFont="1" applyFill="1" applyBorder="1" applyAlignment="1" applyProtection="1">
      <alignment horizontal="center"/>
    </xf>
    <xf numFmtId="2" fontId="17" fillId="9" borderId="23" xfId="0" applyNumberFormat="1" applyFont="1" applyFill="1" applyBorder="1" applyAlignment="1">
      <alignment horizontal="right"/>
    </xf>
    <xf numFmtId="2" fontId="17" fillId="9" borderId="23" xfId="0" applyNumberFormat="1" applyFont="1" applyFill="1" applyBorder="1" applyAlignment="1" applyProtection="1">
      <alignment horizontal="right"/>
    </xf>
    <xf numFmtId="0" fontId="28" fillId="3" borderId="47" xfId="0" applyFont="1" applyFill="1" applyBorder="1" applyAlignment="1"/>
    <xf numFmtId="164" fontId="17" fillId="9" borderId="0" xfId="0" applyNumberFormat="1" applyFont="1" applyFill="1" applyBorder="1" applyProtection="1"/>
    <xf numFmtId="0" fontId="0" fillId="5" borderId="23" xfId="0" applyFill="1" applyBorder="1" applyAlignment="1" applyProtection="1">
      <protection locked="0"/>
    </xf>
    <xf numFmtId="0" fontId="17" fillId="0" borderId="0" xfId="0" applyFont="1" applyBorder="1"/>
    <xf numFmtId="0" fontId="15" fillId="3" borderId="15" xfId="0" applyFont="1" applyFill="1" applyBorder="1"/>
    <xf numFmtId="0" fontId="28" fillId="3" borderId="14" xfId="0" applyFont="1" applyFill="1" applyBorder="1"/>
    <xf numFmtId="0" fontId="28" fillId="3" borderId="14" xfId="0" applyFont="1" applyFill="1" applyBorder="1" applyAlignment="1">
      <alignment horizontal="right"/>
    </xf>
    <xf numFmtId="0" fontId="15" fillId="3" borderId="14" xfId="0" applyFont="1" applyFill="1" applyBorder="1" applyAlignment="1">
      <alignment horizontal="right"/>
    </xf>
    <xf numFmtId="0" fontId="15" fillId="3" borderId="14" xfId="0" applyFont="1" applyFill="1" applyBorder="1" applyAlignment="1">
      <alignment horizontal="center"/>
    </xf>
    <xf numFmtId="0" fontId="15" fillId="3" borderId="29" xfId="0" applyFont="1" applyFill="1" applyBorder="1" applyAlignment="1">
      <alignment horizontal="right"/>
    </xf>
    <xf numFmtId="0" fontId="15" fillId="3" borderId="10" xfId="0" applyFont="1" applyFill="1" applyBorder="1"/>
    <xf numFmtId="0" fontId="28" fillId="3" borderId="15" xfId="0" applyFont="1" applyFill="1" applyBorder="1"/>
    <xf numFmtId="0" fontId="15" fillId="3" borderId="15" xfId="0" applyFont="1" applyFill="1" applyBorder="1" applyAlignment="1"/>
    <xf numFmtId="0" fontId="15" fillId="3" borderId="14" xfId="0" applyFont="1" applyFill="1" applyBorder="1" applyAlignment="1"/>
    <xf numFmtId="0" fontId="28" fillId="3" borderId="14" xfId="0" applyFont="1" applyFill="1" applyBorder="1" applyAlignment="1"/>
    <xf numFmtId="0" fontId="15" fillId="4" borderId="16"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0" borderId="0" xfId="0" applyFont="1" applyAlignment="1">
      <alignment horizontal="center" vertical="center" wrapText="1"/>
    </xf>
    <xf numFmtId="0" fontId="6" fillId="4" borderId="18" xfId="0" applyFont="1" applyFill="1" applyBorder="1" applyAlignment="1">
      <alignment horizontal="left" vertical="center" wrapText="1"/>
    </xf>
    <xf numFmtId="0" fontId="0" fillId="4" borderId="16" xfId="0" applyFont="1" applyFill="1" applyBorder="1" applyAlignment="1">
      <alignment horizontal="center" vertical="center" wrapText="1"/>
    </xf>
    <xf numFmtId="0" fontId="0" fillId="4" borderId="14" xfId="0" applyFont="1" applyFill="1" applyBorder="1" applyAlignment="1">
      <alignment horizontal="center" vertical="center"/>
    </xf>
    <xf numFmtId="164" fontId="0" fillId="4" borderId="14" xfId="0" applyNumberFormat="1" applyFont="1" applyFill="1" applyBorder="1" applyAlignment="1">
      <alignment horizontal="center" vertical="center"/>
    </xf>
    <xf numFmtId="0" fontId="0" fillId="4" borderId="29" xfId="0" applyFont="1" applyFill="1" applyBorder="1" applyAlignment="1">
      <alignment horizontal="center" vertical="center" wrapText="1"/>
    </xf>
    <xf numFmtId="0" fontId="0" fillId="0" borderId="0" xfId="0" applyFont="1" applyAlignment="1">
      <alignment horizontal="center" vertical="center"/>
    </xf>
    <xf numFmtId="0" fontId="6" fillId="4" borderId="15" xfId="0" applyFont="1" applyFill="1" applyBorder="1" applyAlignment="1">
      <alignment horizontal="left" vertical="center"/>
    </xf>
    <xf numFmtId="2" fontId="15" fillId="5" borderId="1" xfId="3" applyNumberFormat="1" applyFont="1" applyFill="1" applyBorder="1" applyProtection="1">
      <protection locked="0"/>
    </xf>
    <xf numFmtId="2" fontId="15" fillId="0" borderId="1" xfId="3" applyNumberFormat="1" applyFont="1" applyBorder="1" applyProtection="1"/>
    <xf numFmtId="164" fontId="15" fillId="0" borderId="1" xfId="3" applyNumberFormat="1" applyFont="1" applyBorder="1"/>
    <xf numFmtId="2" fontId="15" fillId="5" borderId="23" xfId="3" applyNumberFormat="1" applyFont="1" applyFill="1" applyBorder="1" applyProtection="1">
      <protection locked="0"/>
    </xf>
    <xf numFmtId="2" fontId="15" fillId="0" borderId="23" xfId="3" applyNumberFormat="1" applyFont="1" applyBorder="1" applyProtection="1"/>
    <xf numFmtId="164" fontId="15" fillId="0" borderId="23" xfId="3" applyNumberFormat="1" applyFont="1" applyBorder="1"/>
    <xf numFmtId="43" fontId="17" fillId="0" borderId="0" xfId="3" applyFont="1" applyBorder="1"/>
    <xf numFmtId="0" fontId="17" fillId="9" borderId="8" xfId="0" applyFont="1" applyFill="1" applyBorder="1" applyAlignment="1"/>
    <xf numFmtId="164" fontId="17" fillId="0" borderId="0" xfId="3" applyNumberFormat="1" applyFont="1" applyBorder="1"/>
    <xf numFmtId="0" fontId="15" fillId="0" borderId="0" xfId="0" applyFont="1" applyProtection="1"/>
    <xf numFmtId="0" fontId="0" fillId="0" borderId="0" xfId="0" applyFont="1" applyBorder="1" applyProtection="1"/>
    <xf numFmtId="0" fontId="0" fillId="0" borderId="0" xfId="0" applyFont="1" applyProtection="1"/>
    <xf numFmtId="0" fontId="0" fillId="0" borderId="0" xfId="0" applyBorder="1" applyProtection="1"/>
    <xf numFmtId="0" fontId="0" fillId="0" borderId="0" xfId="0" applyProtection="1"/>
    <xf numFmtId="0" fontId="0" fillId="9" borderId="0" xfId="0" applyFill="1" applyBorder="1" applyProtection="1"/>
    <xf numFmtId="0" fontId="17" fillId="9" borderId="0" xfId="0" applyFont="1" applyFill="1" applyBorder="1" applyProtection="1"/>
    <xf numFmtId="0" fontId="27" fillId="9" borderId="0" xfId="0" applyFont="1" applyFill="1" applyBorder="1" applyProtection="1"/>
    <xf numFmtId="0" fontId="27" fillId="9" borderId="0" xfId="0" applyFont="1" applyFill="1" applyBorder="1" applyAlignment="1" applyProtection="1">
      <alignment horizontal="right"/>
    </xf>
    <xf numFmtId="0" fontId="17" fillId="9" borderId="0" xfId="0" applyFont="1" applyFill="1" applyBorder="1" applyAlignment="1" applyProtection="1">
      <alignment horizontal="right"/>
    </xf>
    <xf numFmtId="0" fontId="17" fillId="9" borderId="0" xfId="0" applyFont="1" applyFill="1" applyBorder="1" applyAlignment="1" applyProtection="1">
      <alignment horizontal="center"/>
    </xf>
    <xf numFmtId="0" fontId="15" fillId="9" borderId="0" xfId="0" applyFont="1" applyFill="1" applyBorder="1" applyProtection="1"/>
    <xf numFmtId="2" fontId="15" fillId="9" borderId="0" xfId="0" applyNumberFormat="1" applyFont="1" applyFill="1" applyBorder="1" applyProtection="1"/>
    <xf numFmtId="164" fontId="15" fillId="9" borderId="0" xfId="0" applyNumberFormat="1" applyFont="1" applyFill="1" applyBorder="1" applyProtection="1"/>
    <xf numFmtId="2" fontId="15" fillId="9" borderId="0" xfId="0" applyNumberFormat="1" applyFont="1" applyFill="1" applyBorder="1" applyAlignment="1" applyProtection="1">
      <alignment horizontal="right"/>
    </xf>
    <xf numFmtId="0" fontId="28" fillId="9" borderId="0" xfId="0" applyFont="1" applyFill="1" applyBorder="1" applyProtection="1"/>
    <xf numFmtId="0" fontId="28" fillId="9" borderId="0" xfId="0" applyFont="1" applyFill="1" applyBorder="1" applyAlignment="1" applyProtection="1">
      <alignment horizontal="right"/>
    </xf>
    <xf numFmtId="0" fontId="15" fillId="9" borderId="0" xfId="0" applyFont="1" applyFill="1" applyBorder="1" applyAlignment="1" applyProtection="1">
      <alignment horizontal="right"/>
    </xf>
    <xf numFmtId="0" fontId="15" fillId="9" borderId="0" xfId="0" applyFont="1" applyFill="1" applyBorder="1" applyAlignment="1" applyProtection="1">
      <alignment horizontal="center"/>
    </xf>
    <xf numFmtId="2" fontId="15" fillId="0" borderId="20" xfId="0" applyNumberFormat="1" applyFont="1" applyBorder="1"/>
    <xf numFmtId="2" fontId="15" fillId="9" borderId="16" xfId="0" applyNumberFormat="1" applyFont="1" applyFill="1" applyBorder="1" applyProtection="1"/>
    <xf numFmtId="0" fontId="15" fillId="0" borderId="19" xfId="0" applyFont="1" applyBorder="1"/>
    <xf numFmtId="2" fontId="15" fillId="9" borderId="1" xfId="0" applyNumberFormat="1" applyFont="1" applyFill="1" applyBorder="1" applyProtection="1"/>
    <xf numFmtId="0" fontId="15" fillId="0" borderId="20" xfId="0" applyFont="1" applyBorder="1"/>
    <xf numFmtId="0" fontId="15" fillId="0" borderId="20" xfId="0" applyFont="1" applyBorder="1" applyAlignment="1">
      <alignment horizontal="left"/>
    </xf>
    <xf numFmtId="0" fontId="15" fillId="9" borderId="20" xfId="0" applyFont="1" applyFill="1" applyBorder="1" applyProtection="1"/>
    <xf numFmtId="4" fontId="15" fillId="0" borderId="1" xfId="0" applyNumberFormat="1" applyFont="1" applyBorder="1"/>
    <xf numFmtId="3" fontId="15" fillId="9" borderId="20" xfId="0" applyNumberFormat="1" applyFont="1" applyFill="1" applyBorder="1" applyProtection="1"/>
    <xf numFmtId="2" fontId="15" fillId="0" borderId="1" xfId="0" applyNumberFormat="1" applyFont="1" applyBorder="1"/>
    <xf numFmtId="164" fontId="5" fillId="9" borderId="0" xfId="1" applyNumberFormat="1" applyFont="1" applyFill="1" applyBorder="1" applyAlignment="1">
      <alignment horizontal="right"/>
    </xf>
    <xf numFmtId="0" fontId="5" fillId="0" borderId="0" xfId="0" applyFont="1"/>
    <xf numFmtId="0" fontId="1" fillId="0" borderId="0" xfId="0" applyFont="1"/>
    <xf numFmtId="164" fontId="3" fillId="0" borderId="0" xfId="0" applyNumberFormat="1" applyFont="1" applyBorder="1"/>
    <xf numFmtId="9" fontId="5" fillId="0" borderId="7" xfId="0" applyNumberFormat="1" applyFont="1" applyBorder="1" applyAlignment="1">
      <alignment horizontal="right"/>
    </xf>
    <xf numFmtId="9" fontId="5" fillId="0" borderId="9" xfId="2" applyNumberFormat="1" applyFont="1" applyBorder="1"/>
    <xf numFmtId="164" fontId="3" fillId="0" borderId="2" xfId="0" applyNumberFormat="1" applyFont="1" applyBorder="1" applyAlignment="1">
      <alignment horizontal="right"/>
    </xf>
    <xf numFmtId="164" fontId="3" fillId="0" borderId="4" xfId="2" applyNumberFormat="1" applyFont="1" applyBorder="1"/>
    <xf numFmtId="164" fontId="3" fillId="0" borderId="5" xfId="0" applyNumberFormat="1" applyFont="1" applyBorder="1" applyAlignment="1">
      <alignment horizontal="right"/>
    </xf>
    <xf numFmtId="164" fontId="3" fillId="0" borderId="6" xfId="2" applyNumberFormat="1" applyFont="1" applyBorder="1"/>
    <xf numFmtId="9" fontId="5" fillId="0" borderId="9" xfId="0" applyNumberFormat="1" applyFont="1" applyBorder="1"/>
    <xf numFmtId="164" fontId="5" fillId="0" borderId="7" xfId="0" applyNumberFormat="1" applyFont="1" applyBorder="1" applyAlignment="1">
      <alignment horizontal="right"/>
    </xf>
    <xf numFmtId="164" fontId="3" fillId="0" borderId="9" xfId="0" applyNumberFormat="1" applyFont="1" applyBorder="1"/>
    <xf numFmtId="0" fontId="29" fillId="9" borderId="0" xfId="4" applyFont="1" applyFill="1" applyBorder="1" applyAlignment="1" applyProtection="1"/>
    <xf numFmtId="0" fontId="6" fillId="0" borderId="0" xfId="0" applyFont="1" applyBorder="1"/>
    <xf numFmtId="9" fontId="5" fillId="0" borderId="0" xfId="0" applyNumberFormat="1" applyFont="1" applyBorder="1"/>
    <xf numFmtId="9" fontId="3" fillId="0" borderId="0" xfId="0" applyNumberFormat="1" applyFont="1" applyBorder="1"/>
    <xf numFmtId="9" fontId="5" fillId="0" borderId="5" xfId="0" applyNumberFormat="1" applyFont="1" applyBorder="1" applyAlignment="1">
      <alignment horizontal="right"/>
    </xf>
    <xf numFmtId="164" fontId="3" fillId="0" borderId="6" xfId="2" applyNumberFormat="1" applyFont="1" applyBorder="1" applyAlignment="1">
      <alignment horizontal="right"/>
    </xf>
    <xf numFmtId="164" fontId="3" fillId="0" borderId="6" xfId="0" applyNumberFormat="1" applyFont="1" applyBorder="1" applyAlignment="1">
      <alignment horizontal="right"/>
    </xf>
    <xf numFmtId="164" fontId="5" fillId="0" borderId="6" xfId="0" applyNumberFormat="1" applyFont="1" applyBorder="1" applyAlignment="1">
      <alignment horizontal="right"/>
    </xf>
    <xf numFmtId="164" fontId="5" fillId="0" borderId="9" xfId="0" applyNumberFormat="1" applyFont="1" applyBorder="1" applyAlignment="1">
      <alignment horizontal="right"/>
    </xf>
    <xf numFmtId="9" fontId="5" fillId="0" borderId="6" xfId="0" applyNumberFormat="1" applyFont="1" applyBorder="1"/>
    <xf numFmtId="164" fontId="3" fillId="0" borderId="7" xfId="0" applyNumberFormat="1" applyFont="1" applyBorder="1" applyAlignment="1">
      <alignment horizontal="right"/>
    </xf>
    <xf numFmtId="164" fontId="3" fillId="0" borderId="9" xfId="0" applyNumberFormat="1" applyFont="1" applyBorder="1" applyAlignment="1">
      <alignment horizontal="right"/>
    </xf>
    <xf numFmtId="164" fontId="3" fillId="0" borderId="4" xfId="0" applyNumberFormat="1" applyFont="1" applyBorder="1" applyAlignment="1">
      <alignment horizontal="right"/>
    </xf>
    <xf numFmtId="9" fontId="5" fillId="0" borderId="9" xfId="0" applyNumberFormat="1" applyFont="1" applyBorder="1" applyAlignment="1">
      <alignment horizontal="right"/>
    </xf>
    <xf numFmtId="0" fontId="29" fillId="17" borderId="0" xfId="4" applyFont="1" applyFill="1" applyBorder="1" applyAlignment="1" applyProtection="1"/>
    <xf numFmtId="0" fontId="3" fillId="17" borderId="0" xfId="0" applyFont="1" applyFill="1" applyBorder="1"/>
    <xf numFmtId="0" fontId="3" fillId="17" borderId="0" xfId="0" applyFont="1" applyFill="1" applyBorder="1" applyProtection="1"/>
    <xf numFmtId="0" fontId="6" fillId="17" borderId="0" xfId="0" applyFont="1" applyFill="1" applyBorder="1"/>
    <xf numFmtId="9" fontId="3" fillId="17" borderId="0" xfId="0" applyNumberFormat="1" applyFont="1" applyFill="1" applyBorder="1"/>
    <xf numFmtId="164" fontId="3" fillId="17" borderId="0" xfId="0" applyNumberFormat="1" applyFont="1" applyFill="1" applyBorder="1"/>
    <xf numFmtId="164" fontId="5" fillId="17" borderId="0" xfId="0" applyNumberFormat="1" applyFont="1" applyFill="1" applyBorder="1"/>
    <xf numFmtId="9" fontId="5" fillId="17" borderId="0" xfId="0" applyNumberFormat="1" applyFont="1" applyFill="1" applyBorder="1"/>
    <xf numFmtId="0" fontId="34" fillId="17" borderId="0" xfId="0" applyFont="1" applyFill="1" applyBorder="1"/>
    <xf numFmtId="164" fontId="41" fillId="17" borderId="0" xfId="0" applyNumberFormat="1" applyFont="1" applyFill="1" applyBorder="1"/>
    <xf numFmtId="164" fontId="42" fillId="17" borderId="0" xfId="0" applyNumberFormat="1" applyFont="1" applyFill="1" applyBorder="1"/>
    <xf numFmtId="9" fontId="42" fillId="17" borderId="0" xfId="2" applyNumberFormat="1" applyFont="1" applyFill="1" applyBorder="1"/>
    <xf numFmtId="164" fontId="41" fillId="17" borderId="0" xfId="2" applyNumberFormat="1" applyFont="1" applyFill="1" applyBorder="1"/>
    <xf numFmtId="0" fontId="41" fillId="17" borderId="0" xfId="0" applyFont="1" applyFill="1" applyBorder="1"/>
    <xf numFmtId="9" fontId="5" fillId="17" borderId="0" xfId="2" applyNumberFormat="1" applyFont="1" applyFill="1" applyBorder="1"/>
    <xf numFmtId="164" fontId="3" fillId="17" borderId="0" xfId="2" applyNumberFormat="1" applyFont="1" applyFill="1" applyBorder="1"/>
    <xf numFmtId="0" fontId="5" fillId="17" borderId="0" xfId="0" applyFont="1" applyFill="1" applyBorder="1"/>
    <xf numFmtId="0" fontId="1" fillId="0" borderId="0" xfId="0" applyFont="1" applyBorder="1" applyAlignment="1">
      <alignment horizontal="left" vertical="center"/>
    </xf>
    <xf numFmtId="164" fontId="3" fillId="5" borderId="37" xfId="2" applyNumberFormat="1" applyFont="1" applyFill="1" applyBorder="1" applyProtection="1">
      <protection locked="0"/>
    </xf>
    <xf numFmtId="166" fontId="3" fillId="0" borderId="19" xfId="0" applyNumberFormat="1" applyFont="1" applyBorder="1"/>
    <xf numFmtId="0" fontId="3" fillId="0" borderId="22" xfId="0" applyFont="1" applyBorder="1" applyAlignment="1">
      <alignment horizontal="left"/>
    </xf>
    <xf numFmtId="164" fontId="3" fillId="5" borderId="52" xfId="2" applyNumberFormat="1" applyFont="1" applyFill="1" applyBorder="1" applyProtection="1">
      <protection locked="0"/>
    </xf>
    <xf numFmtId="166" fontId="3" fillId="0" borderId="34" xfId="0" applyNumberFormat="1" applyFont="1" applyBorder="1"/>
    <xf numFmtId="0" fontId="5" fillId="0" borderId="10" xfId="0" applyFont="1" applyBorder="1" applyAlignment="1">
      <alignment horizontal="right"/>
    </xf>
    <xf numFmtId="164" fontId="3" fillId="9" borderId="1" xfId="2" applyNumberFormat="1" applyFont="1" applyFill="1" applyBorder="1" applyProtection="1"/>
    <xf numFmtId="164" fontId="3" fillId="5" borderId="17" xfId="2" applyNumberFormat="1" applyFont="1" applyFill="1" applyBorder="1" applyProtection="1">
      <protection locked="0"/>
    </xf>
    <xf numFmtId="0" fontId="1" fillId="9" borderId="0" xfId="0" applyFont="1" applyFill="1"/>
    <xf numFmtId="0" fontId="1" fillId="0" borderId="12" xfId="0" applyFont="1" applyBorder="1"/>
    <xf numFmtId="164" fontId="1" fillId="17" borderId="14" xfId="0" applyNumberFormat="1" applyFont="1" applyFill="1" applyBorder="1"/>
    <xf numFmtId="164" fontId="1" fillId="16" borderId="1" xfId="0" applyNumberFormat="1" applyFont="1" applyFill="1" applyBorder="1"/>
    <xf numFmtId="164" fontId="1" fillId="17" borderId="1" xfId="0" applyNumberFormat="1" applyFont="1" applyFill="1" applyBorder="1"/>
    <xf numFmtId="9" fontId="17" fillId="16" borderId="1" xfId="0" applyNumberFormat="1" applyFont="1" applyFill="1" applyBorder="1"/>
    <xf numFmtId="9" fontId="17" fillId="17" borderId="1" xfId="0" applyNumberFormat="1" applyFont="1" applyFill="1" applyBorder="1"/>
    <xf numFmtId="164" fontId="17" fillId="0" borderId="0" xfId="0" applyNumberFormat="1" applyFont="1" applyBorder="1" applyProtection="1"/>
    <xf numFmtId="0" fontId="1" fillId="5" borderId="10" xfId="0" applyFont="1" applyFill="1" applyBorder="1" applyProtection="1">
      <protection locked="0"/>
    </xf>
    <xf numFmtId="0" fontId="1" fillId="5" borderId="1" xfId="0" applyFont="1" applyFill="1" applyBorder="1" applyProtection="1">
      <protection locked="0"/>
    </xf>
    <xf numFmtId="164" fontId="1" fillId="9" borderId="1" xfId="0" applyNumberFormat="1" applyFont="1" applyFill="1" applyBorder="1"/>
    <xf numFmtId="0" fontId="5" fillId="0" borderId="0" xfId="0" applyFont="1" applyBorder="1" applyAlignment="1">
      <alignment horizontal="right"/>
    </xf>
    <xf numFmtId="0" fontId="15" fillId="0" borderId="0" xfId="0" applyFont="1" applyBorder="1" applyAlignment="1">
      <alignment horizontal="center"/>
    </xf>
    <xf numFmtId="164" fontId="3" fillId="0" borderId="0" xfId="0" applyNumberFormat="1" applyFont="1" applyBorder="1" applyAlignment="1">
      <alignment horizontal="right"/>
    </xf>
    <xf numFmtId="164" fontId="3" fillId="0" borderId="0" xfId="2" applyNumberFormat="1" applyFont="1" applyBorder="1"/>
    <xf numFmtId="164" fontId="5" fillId="0" borderId="2" xfId="0" applyNumberFormat="1" applyFont="1" applyBorder="1" applyAlignment="1">
      <alignment horizontal="right"/>
    </xf>
    <xf numFmtId="164" fontId="3" fillId="0" borderId="9" xfId="2" applyNumberFormat="1" applyFont="1" applyBorder="1"/>
    <xf numFmtId="164" fontId="5" fillId="0" borderId="4" xfId="0" quotePrefix="1" applyNumberFormat="1" applyFont="1" applyBorder="1"/>
    <xf numFmtId="164" fontId="5" fillId="0" borderId="4" xfId="0" applyNumberFormat="1" applyFont="1" applyBorder="1"/>
    <xf numFmtId="9" fontId="3" fillId="0" borderId="6" xfId="2" applyFont="1" applyBorder="1" applyAlignment="1">
      <alignment horizontal="right"/>
    </xf>
    <xf numFmtId="0" fontId="3" fillId="0" borderId="5" xfId="0" applyFont="1" applyBorder="1" applyAlignment="1">
      <alignment horizontal="right"/>
    </xf>
    <xf numFmtId="0" fontId="3" fillId="0" borderId="2" xfId="0" applyFont="1" applyBorder="1" applyAlignment="1">
      <alignment horizontal="right"/>
    </xf>
    <xf numFmtId="9" fontId="3" fillId="0" borderId="0" xfId="2" applyFont="1" applyBorder="1"/>
    <xf numFmtId="0" fontId="3" fillId="9" borderId="0" xfId="0" applyFont="1" applyFill="1" applyBorder="1" applyAlignment="1">
      <alignment horizontal="right"/>
    </xf>
    <xf numFmtId="0" fontId="15" fillId="9" borderId="0" xfId="0" applyFont="1" applyFill="1" applyBorder="1" applyAlignment="1">
      <alignment horizontal="center"/>
    </xf>
    <xf numFmtId="164" fontId="15" fillId="9" borderId="0" xfId="0" applyNumberFormat="1" applyFont="1" applyFill="1" applyBorder="1"/>
    <xf numFmtId="0" fontId="45" fillId="6" borderId="38" xfId="0" applyFont="1" applyFill="1" applyBorder="1"/>
    <xf numFmtId="0" fontId="45" fillId="6" borderId="47" xfId="0" applyFont="1" applyFill="1" applyBorder="1"/>
    <xf numFmtId="0" fontId="17" fillId="3" borderId="38" xfId="0" applyFont="1" applyFill="1" applyBorder="1"/>
    <xf numFmtId="0" fontId="1" fillId="3" borderId="47" xfId="0" applyFont="1" applyFill="1" applyBorder="1"/>
    <xf numFmtId="0" fontId="17" fillId="11" borderId="38" xfId="0" applyFont="1" applyFill="1" applyBorder="1"/>
    <xf numFmtId="0" fontId="1" fillId="11" borderId="47" xfId="0" applyFont="1" applyFill="1" applyBorder="1"/>
    <xf numFmtId="7" fontId="1" fillId="9" borderId="14" xfId="0" applyNumberFormat="1" applyFont="1" applyFill="1" applyBorder="1"/>
    <xf numFmtId="9" fontId="17" fillId="9" borderId="1" xfId="0" applyNumberFormat="1" applyFont="1" applyFill="1" applyBorder="1"/>
    <xf numFmtId="164" fontId="1" fillId="16" borderId="14" xfId="0" applyNumberFormat="1" applyFont="1" applyFill="1" applyBorder="1"/>
    <xf numFmtId="0" fontId="1" fillId="0" borderId="0" xfId="0" applyFont="1" applyBorder="1"/>
    <xf numFmtId="164" fontId="17" fillId="9" borderId="0" xfId="0" applyNumberFormat="1" applyFont="1" applyFill="1" applyBorder="1"/>
    <xf numFmtId="0" fontId="1" fillId="9" borderId="0" xfId="0" applyFont="1" applyFill="1" applyBorder="1"/>
    <xf numFmtId="0" fontId="17" fillId="9" borderId="0" xfId="0" applyFont="1" applyFill="1" applyBorder="1"/>
    <xf numFmtId="0" fontId="17" fillId="0" borderId="55" xfId="0" applyFont="1" applyBorder="1"/>
    <xf numFmtId="164" fontId="17" fillId="0" borderId="0" xfId="0" applyNumberFormat="1" applyFont="1" applyBorder="1" applyAlignment="1">
      <alignment horizontal="left"/>
    </xf>
    <xf numFmtId="0" fontId="1" fillId="0" borderId="55" xfId="0" applyFont="1" applyBorder="1"/>
    <xf numFmtId="0" fontId="1" fillId="0" borderId="55" xfId="0" applyFont="1" applyBorder="1" applyAlignment="1">
      <alignment horizontal="left"/>
    </xf>
    <xf numFmtId="0" fontId="1" fillId="0" borderId="0" xfId="0" applyFont="1" applyBorder="1" applyAlignment="1">
      <alignment horizontal="left" wrapText="1"/>
    </xf>
    <xf numFmtId="0" fontId="1" fillId="0" borderId="0" xfId="0" applyFont="1" applyBorder="1" applyAlignment="1">
      <alignment vertical="center" wrapText="1"/>
    </xf>
    <xf numFmtId="0" fontId="1" fillId="0" borderId="40" xfId="0" applyFont="1" applyBorder="1" applyAlignment="1">
      <alignment horizontal="left"/>
    </xf>
    <xf numFmtId="0" fontId="1" fillId="0" borderId="54" xfId="0" applyFont="1" applyBorder="1" applyAlignment="1">
      <alignment horizontal="left" wrapText="1"/>
    </xf>
    <xf numFmtId="0" fontId="1" fillId="0" borderId="54" xfId="0" applyFont="1" applyBorder="1" applyAlignment="1">
      <alignment vertical="center" wrapText="1"/>
    </xf>
    <xf numFmtId="0" fontId="1" fillId="20" borderId="10" xfId="0" applyFont="1" applyFill="1" applyBorder="1" applyAlignment="1">
      <alignment horizontal="left"/>
    </xf>
    <xf numFmtId="0" fontId="1" fillId="0" borderId="10" xfId="0" applyFont="1" applyBorder="1"/>
    <xf numFmtId="0" fontId="1" fillId="9" borderId="14" xfId="0" applyNumberFormat="1" applyFont="1" applyFill="1" applyBorder="1" applyAlignment="1" applyProtection="1">
      <alignment horizontal="center"/>
    </xf>
    <xf numFmtId="0" fontId="17" fillId="9" borderId="0" xfId="0" applyFont="1" applyFill="1"/>
    <xf numFmtId="0" fontId="1" fillId="0" borderId="11" xfId="0" applyFont="1" applyBorder="1"/>
    <xf numFmtId="0" fontId="1" fillId="9" borderId="21" xfId="0" applyNumberFormat="1" applyFont="1" applyFill="1" applyBorder="1"/>
    <xf numFmtId="168" fontId="32" fillId="9" borderId="1" xfId="0" applyNumberFormat="1" applyFont="1" applyFill="1" applyBorder="1"/>
    <xf numFmtId="168" fontId="32" fillId="16" borderId="1" xfId="0" applyNumberFormat="1" applyFont="1" applyFill="1" applyBorder="1"/>
    <xf numFmtId="168" fontId="32" fillId="17" borderId="20" xfId="0" applyNumberFormat="1" applyFont="1" applyFill="1" applyBorder="1"/>
    <xf numFmtId="8" fontId="1" fillId="20" borderId="1" xfId="0" applyNumberFormat="1" applyFont="1" applyFill="1" applyBorder="1" applyProtection="1"/>
    <xf numFmtId="8" fontId="1" fillId="20" borderId="1" xfId="0" applyNumberFormat="1" applyFont="1" applyFill="1" applyBorder="1"/>
    <xf numFmtId="8" fontId="1" fillId="20" borderId="20" xfId="0" applyNumberFormat="1" applyFont="1" applyFill="1" applyBorder="1"/>
    <xf numFmtId="164" fontId="1" fillId="9" borderId="4" xfId="0" applyNumberFormat="1" applyFont="1" applyFill="1" applyBorder="1" applyAlignment="1"/>
    <xf numFmtId="164" fontId="1" fillId="9" borderId="6" xfId="0" applyNumberFormat="1" applyFont="1" applyFill="1" applyBorder="1" applyAlignment="1"/>
    <xf numFmtId="0" fontId="1" fillId="9" borderId="5" xfId="0" applyFont="1" applyFill="1" applyBorder="1" applyAlignment="1">
      <alignment horizontal="left"/>
    </xf>
    <xf numFmtId="0" fontId="1" fillId="20" borderId="43" xfId="0" applyFont="1" applyFill="1" applyBorder="1" applyAlignment="1">
      <alignment horizontal="left"/>
    </xf>
    <xf numFmtId="0" fontId="1" fillId="20" borderId="41" xfId="0" applyFont="1" applyFill="1" applyBorder="1"/>
    <xf numFmtId="164" fontId="1" fillId="20" borderId="36" xfId="0" applyNumberFormat="1" applyFont="1" applyFill="1" applyBorder="1" applyAlignment="1"/>
    <xf numFmtId="0" fontId="17" fillId="12" borderId="38" xfId="0" applyFont="1" applyFill="1" applyBorder="1"/>
    <xf numFmtId="0" fontId="1" fillId="12" borderId="47" xfId="0" applyFont="1" applyFill="1" applyBorder="1"/>
    <xf numFmtId="0" fontId="1" fillId="9" borderId="8" xfId="0" applyFont="1" applyFill="1" applyBorder="1" applyAlignment="1">
      <alignment horizontal="left" vertical="top" wrapText="1"/>
    </xf>
    <xf numFmtId="0" fontId="36" fillId="9" borderId="0" xfId="0" applyFont="1" applyFill="1" applyBorder="1" applyAlignment="1" applyProtection="1">
      <alignment horizontal="left" vertical="center"/>
    </xf>
    <xf numFmtId="0" fontId="3" fillId="0" borderId="0" xfId="0" applyFont="1" applyProtection="1"/>
    <xf numFmtId="0" fontId="3" fillId="9" borderId="0" xfId="0" applyFont="1" applyFill="1" applyBorder="1" applyAlignment="1" applyProtection="1"/>
    <xf numFmtId="164" fontId="3" fillId="9" borderId="0" xfId="0" applyNumberFormat="1" applyFont="1" applyFill="1" applyBorder="1" applyAlignment="1" applyProtection="1"/>
    <xf numFmtId="164" fontId="3" fillId="0" borderId="0" xfId="0" applyNumberFormat="1" applyFont="1" applyProtection="1"/>
    <xf numFmtId="166" fontId="3" fillId="0" borderId="0" xfId="0" applyNumberFormat="1" applyFont="1" applyProtection="1"/>
    <xf numFmtId="0" fontId="3" fillId="0" borderId="54" xfId="0" applyFont="1" applyBorder="1" applyProtection="1"/>
    <xf numFmtId="0" fontId="3" fillId="0" borderId="0" xfId="0" applyFont="1" applyAlignment="1" applyProtection="1">
      <alignment horizontal="right"/>
    </xf>
    <xf numFmtId="0" fontId="5" fillId="9" borderId="0" xfId="0" applyFont="1" applyFill="1" applyBorder="1" applyAlignment="1" applyProtection="1">
      <alignment horizontal="right"/>
    </xf>
    <xf numFmtId="164" fontId="5" fillId="9" borderId="0" xfId="0" applyNumberFormat="1" applyFont="1" applyFill="1" applyBorder="1" applyAlignment="1" applyProtection="1"/>
    <xf numFmtId="0" fontId="5" fillId="9" borderId="0" xfId="0" applyFont="1" applyFill="1" applyBorder="1" applyAlignment="1" applyProtection="1"/>
    <xf numFmtId="0" fontId="3" fillId="9" borderId="0" xfId="0" applyFont="1" applyFill="1" applyAlignment="1" applyProtection="1">
      <alignment horizontal="center"/>
    </xf>
    <xf numFmtId="0" fontId="35" fillId="9" borderId="8" xfId="0" applyFont="1" applyFill="1" applyBorder="1" applyAlignment="1" applyProtection="1">
      <alignment horizontal="left" vertical="center"/>
    </xf>
    <xf numFmtId="0" fontId="3" fillId="9" borderId="8" xfId="0" applyFont="1" applyFill="1" applyBorder="1" applyAlignment="1" applyProtection="1">
      <alignment horizontal="center" wrapText="1"/>
    </xf>
    <xf numFmtId="0" fontId="47" fillId="9" borderId="0" xfId="0" applyFont="1" applyFill="1" applyProtection="1"/>
    <xf numFmtId="0" fontId="47" fillId="9" borderId="53" xfId="0" applyFont="1" applyFill="1" applyBorder="1" applyProtection="1"/>
    <xf numFmtId="164" fontId="44" fillId="9" borderId="53" xfId="0" applyNumberFormat="1" applyFont="1" applyFill="1" applyBorder="1" applyProtection="1"/>
    <xf numFmtId="166" fontId="44" fillId="9" borderId="53" xfId="0" applyNumberFormat="1" applyFont="1" applyFill="1" applyBorder="1" applyAlignment="1" applyProtection="1">
      <alignment horizontal="center"/>
    </xf>
    <xf numFmtId="164" fontId="47" fillId="9" borderId="53" xfId="0" applyNumberFormat="1" applyFont="1" applyFill="1" applyBorder="1" applyProtection="1"/>
    <xf numFmtId="0" fontId="4" fillId="9" borderId="0" xfId="0" applyFont="1" applyFill="1" applyProtection="1"/>
    <xf numFmtId="0" fontId="4" fillId="9" borderId="47" xfId="0" applyFont="1" applyFill="1" applyBorder="1" applyProtection="1"/>
    <xf numFmtId="164" fontId="6" fillId="9" borderId="47" xfId="0" applyNumberFormat="1" applyFont="1" applyFill="1" applyBorder="1" applyProtection="1"/>
    <xf numFmtId="166" fontId="6" fillId="9" borderId="47" xfId="0" applyNumberFormat="1" applyFont="1" applyFill="1" applyBorder="1" applyAlignment="1" applyProtection="1">
      <alignment horizontal="center"/>
    </xf>
    <xf numFmtId="164" fontId="4" fillId="9" borderId="47" xfId="0" applyNumberFormat="1" applyFont="1" applyFill="1" applyBorder="1" applyProtection="1"/>
    <xf numFmtId="0" fontId="47" fillId="9" borderId="47" xfId="0" applyFont="1" applyFill="1" applyBorder="1" applyProtection="1"/>
    <xf numFmtId="0" fontId="47" fillId="9" borderId="41" xfId="0" applyFont="1" applyFill="1" applyBorder="1" applyProtection="1"/>
    <xf numFmtId="164" fontId="6" fillId="9" borderId="41" xfId="0" applyNumberFormat="1" applyFont="1" applyFill="1" applyBorder="1" applyProtection="1"/>
    <xf numFmtId="166" fontId="6" fillId="9" borderId="41" xfId="0" applyNumberFormat="1" applyFont="1" applyFill="1" applyBorder="1" applyAlignment="1" applyProtection="1">
      <alignment horizontal="center"/>
    </xf>
    <xf numFmtId="164" fontId="4" fillId="9" borderId="41" xfId="0" applyNumberFormat="1" applyFont="1" applyFill="1" applyBorder="1" applyProtection="1"/>
    <xf numFmtId="0" fontId="47" fillId="9" borderId="0" xfId="0" applyFont="1" applyFill="1" applyBorder="1" applyProtection="1"/>
    <xf numFmtId="164" fontId="4" fillId="9" borderId="0" xfId="0" applyNumberFormat="1" applyFont="1" applyFill="1" applyBorder="1" applyProtection="1"/>
    <xf numFmtId="166" fontId="4" fillId="9" borderId="0" xfId="0" applyNumberFormat="1" applyFont="1" applyFill="1" applyBorder="1" applyAlignment="1" applyProtection="1">
      <alignment horizontal="center"/>
    </xf>
    <xf numFmtId="0" fontId="6" fillId="9" borderId="0" xfId="0" applyFont="1" applyFill="1" applyBorder="1" applyProtection="1"/>
    <xf numFmtId="0" fontId="6" fillId="9" borderId="0" xfId="0" applyFont="1" applyFill="1" applyProtection="1"/>
    <xf numFmtId="0" fontId="1" fillId="5" borderId="21" xfId="0" applyNumberFormat="1" applyFont="1" applyFill="1" applyBorder="1" applyProtection="1">
      <protection locked="0"/>
    </xf>
    <xf numFmtId="0" fontId="1" fillId="5" borderId="28" xfId="0" applyNumberFormat="1" applyFont="1" applyFill="1" applyBorder="1" applyProtection="1">
      <protection locked="0"/>
    </xf>
    <xf numFmtId="0" fontId="1" fillId="9" borderId="0" xfId="0" applyFont="1" applyFill="1" applyBorder="1" applyAlignment="1">
      <alignment wrapText="1"/>
    </xf>
    <xf numFmtId="0" fontId="17" fillId="10" borderId="38" xfId="0" applyFont="1" applyFill="1" applyBorder="1"/>
    <xf numFmtId="0" fontId="1" fillId="10" borderId="47" xfId="0" applyFont="1" applyFill="1" applyBorder="1"/>
    <xf numFmtId="0" fontId="17" fillId="18" borderId="38" xfId="0" applyFont="1" applyFill="1" applyBorder="1"/>
    <xf numFmtId="0" fontId="1" fillId="18" borderId="47" xfId="0" applyFont="1" applyFill="1" applyBorder="1"/>
    <xf numFmtId="0" fontId="26" fillId="13" borderId="38" xfId="0" applyFont="1" applyFill="1" applyBorder="1"/>
    <xf numFmtId="0" fontId="32" fillId="13" borderId="47" xfId="0" applyFont="1" applyFill="1" applyBorder="1"/>
    <xf numFmtId="0" fontId="1" fillId="14" borderId="47" xfId="0" applyFont="1" applyFill="1" applyBorder="1"/>
    <xf numFmtId="0" fontId="3" fillId="9" borderId="15" xfId="0" applyFont="1" applyFill="1" applyBorder="1" applyAlignment="1" applyProtection="1">
      <alignment horizontal="right"/>
    </xf>
    <xf numFmtId="0" fontId="1" fillId="0" borderId="22" xfId="0" applyFont="1" applyBorder="1"/>
    <xf numFmtId="168" fontId="32" fillId="9" borderId="23" xfId="0" applyNumberFormat="1" applyFont="1" applyFill="1" applyBorder="1"/>
    <xf numFmtId="168" fontId="32" fillId="16" borderId="23" xfId="0" applyNumberFormat="1" applyFont="1" applyFill="1" applyBorder="1"/>
    <xf numFmtId="168" fontId="32" fillId="17" borderId="34" xfId="0" applyNumberFormat="1" applyFont="1" applyFill="1" applyBorder="1"/>
    <xf numFmtId="0" fontId="45" fillId="15" borderId="38" xfId="0" applyFont="1" applyFill="1" applyBorder="1"/>
    <xf numFmtId="0" fontId="46" fillId="15" borderId="47" xfId="0" applyFont="1" applyFill="1" applyBorder="1"/>
    <xf numFmtId="0" fontId="26" fillId="14" borderId="38" xfId="0" applyFont="1" applyFill="1" applyBorder="1"/>
    <xf numFmtId="0" fontId="45" fillId="19" borderId="38" xfId="0" applyFont="1" applyFill="1" applyBorder="1"/>
    <xf numFmtId="0" fontId="46" fillId="19" borderId="47" xfId="0" applyFont="1" applyFill="1" applyBorder="1"/>
    <xf numFmtId="167" fontId="17" fillId="0" borderId="0" xfId="0" applyNumberFormat="1" applyFont="1" applyBorder="1" applyAlignment="1">
      <alignment horizontal="left"/>
    </xf>
    <xf numFmtId="169" fontId="1" fillId="9" borderId="21" xfId="0" applyNumberFormat="1" applyFont="1" applyFill="1" applyBorder="1"/>
    <xf numFmtId="167" fontId="1" fillId="5" borderId="21" xfId="0" applyNumberFormat="1" applyFont="1" applyFill="1" applyBorder="1" applyProtection="1">
      <protection locked="0"/>
    </xf>
    <xf numFmtId="167" fontId="1" fillId="9" borderId="21" xfId="0" applyNumberFormat="1" applyFont="1" applyFill="1" applyBorder="1"/>
    <xf numFmtId="167" fontId="1" fillId="5" borderId="28" xfId="0" applyNumberFormat="1" applyFont="1" applyFill="1" applyBorder="1" applyProtection="1">
      <protection locked="0"/>
    </xf>
    <xf numFmtId="0" fontId="5" fillId="0" borderId="0" xfId="0" applyFont="1" applyBorder="1" applyAlignment="1">
      <alignment horizontal="right"/>
    </xf>
    <xf numFmtId="0" fontId="3" fillId="0" borderId="1" xfId="0" applyFont="1" applyFill="1" applyBorder="1" applyAlignment="1">
      <alignment horizontal="left"/>
    </xf>
    <xf numFmtId="0" fontId="3" fillId="9" borderId="1" xfId="0" applyFont="1" applyFill="1" applyBorder="1" applyAlignment="1">
      <alignment horizontal="left"/>
    </xf>
    <xf numFmtId="43" fontId="3" fillId="3" borderId="21" xfId="3" applyFont="1" applyFill="1" applyBorder="1" applyAlignment="1">
      <alignment horizontal="right"/>
    </xf>
    <xf numFmtId="0" fontId="3" fillId="5" borderId="1" xfId="0" applyFont="1" applyFill="1" applyBorder="1" applyAlignment="1" applyProtection="1">
      <protection locked="0"/>
    </xf>
    <xf numFmtId="0" fontId="38" fillId="0" borderId="0" xfId="0" applyFont="1" applyBorder="1" applyAlignment="1"/>
    <xf numFmtId="0" fontId="6" fillId="0" borderId="0" xfId="0" applyFont="1" applyBorder="1" applyAlignment="1"/>
    <xf numFmtId="0" fontId="35" fillId="0" borderId="38" xfId="0" applyFont="1" applyBorder="1" applyAlignment="1"/>
    <xf numFmtId="0" fontId="35" fillId="0" borderId="47" xfId="0" applyFont="1" applyBorder="1" applyAlignment="1"/>
    <xf numFmtId="0" fontId="35" fillId="0" borderId="44" xfId="0" applyFont="1" applyBorder="1" applyAlignment="1"/>
    <xf numFmtId="164" fontId="50" fillId="0" borderId="1" xfId="0" applyNumberFormat="1" applyFont="1" applyBorder="1"/>
    <xf numFmtId="0" fontId="1" fillId="0" borderId="47" xfId="0" applyFont="1" applyBorder="1"/>
    <xf numFmtId="0" fontId="1" fillId="0" borderId="0" xfId="0" applyFont="1" applyBorder="1" applyAlignment="1"/>
    <xf numFmtId="164" fontId="17" fillId="0" borderId="0" xfId="0" applyNumberFormat="1" applyFont="1"/>
    <xf numFmtId="0" fontId="1" fillId="0" borderId="2" xfId="0" applyFont="1" applyBorder="1"/>
    <xf numFmtId="0" fontId="1" fillId="0" borderId="46" xfId="0" applyFont="1" applyBorder="1"/>
    <xf numFmtId="0" fontId="1" fillId="0" borderId="50" xfId="0" applyFont="1" applyBorder="1"/>
    <xf numFmtId="0" fontId="1" fillId="9" borderId="43" xfId="0" applyFont="1" applyFill="1" applyBorder="1" applyAlignment="1">
      <alignment horizontal="left"/>
    </xf>
    <xf numFmtId="0" fontId="1" fillId="0" borderId="8" xfId="0" applyFont="1" applyBorder="1"/>
    <xf numFmtId="164" fontId="1" fillId="5" borderId="20" xfId="3" applyNumberFormat="1" applyFont="1" applyFill="1" applyBorder="1" applyProtection="1">
      <protection locked="0"/>
    </xf>
    <xf numFmtId="0" fontId="1" fillId="0" borderId="10" xfId="0" applyFont="1" applyBorder="1" applyAlignment="1"/>
    <xf numFmtId="0" fontId="50" fillId="0" borderId="10" xfId="0" applyFont="1" applyBorder="1" applyAlignment="1"/>
    <xf numFmtId="0" fontId="1" fillId="0" borderId="5" xfId="0" applyFont="1" applyBorder="1"/>
    <xf numFmtId="0" fontId="1" fillId="9" borderId="25" xfId="0" applyFont="1" applyFill="1" applyBorder="1" applyAlignment="1">
      <alignment horizontal="left"/>
    </xf>
    <xf numFmtId="8" fontId="1" fillId="9" borderId="26" xfId="1" applyNumberFormat="1" applyFont="1" applyFill="1" applyBorder="1" applyProtection="1"/>
    <xf numFmtId="0" fontId="1" fillId="0" borderId="6" xfId="0" applyFont="1" applyBorder="1"/>
    <xf numFmtId="8" fontId="1" fillId="9" borderId="26" xfId="3" applyNumberFormat="1" applyFont="1" applyFill="1" applyBorder="1" applyProtection="1"/>
    <xf numFmtId="164" fontId="1" fillId="0" borderId="6" xfId="0" applyNumberFormat="1" applyFont="1" applyBorder="1"/>
    <xf numFmtId="2" fontId="1" fillId="9" borderId="14" xfId="0" applyNumberFormat="1" applyFont="1" applyFill="1" applyBorder="1" applyAlignment="1" applyProtection="1">
      <alignment horizontal="right"/>
    </xf>
    <xf numFmtId="0" fontId="1" fillId="0" borderId="0" xfId="0" applyFont="1" applyFill="1" applyBorder="1" applyAlignment="1">
      <alignment horizontal="right"/>
    </xf>
    <xf numFmtId="0" fontId="1" fillId="0" borderId="1" xfId="0" applyFont="1" applyBorder="1" applyAlignment="1">
      <alignment horizontal="left"/>
    </xf>
    <xf numFmtId="0" fontId="3" fillId="0" borderId="2" xfId="0" applyFont="1" applyBorder="1" applyAlignment="1">
      <alignment horizontal="right"/>
    </xf>
    <xf numFmtId="0" fontId="3" fillId="0" borderId="5" xfId="0" applyFont="1" applyBorder="1" applyAlignment="1">
      <alignment horizontal="right"/>
    </xf>
    <xf numFmtId="0" fontId="5" fillId="0" borderId="0" xfId="0" applyFont="1" applyBorder="1" applyAlignment="1">
      <alignment horizontal="right"/>
    </xf>
    <xf numFmtId="0" fontId="6" fillId="9" borderId="0" xfId="0" applyFont="1" applyFill="1" applyBorder="1" applyAlignment="1">
      <alignment horizontal="left"/>
    </xf>
    <xf numFmtId="0" fontId="13" fillId="0" borderId="0" xfId="0" applyFont="1" applyAlignment="1"/>
    <xf numFmtId="0" fontId="3" fillId="3" borderId="27" xfId="0" applyFont="1" applyFill="1" applyBorder="1" applyAlignment="1"/>
    <xf numFmtId="0" fontId="3" fillId="0" borderId="15" xfId="0" applyFont="1" applyFill="1" applyBorder="1" applyAlignment="1"/>
    <xf numFmtId="0" fontId="3" fillId="0" borderId="10" xfId="0" applyFont="1" applyFill="1" applyBorder="1" applyAlignment="1"/>
    <xf numFmtId="0" fontId="3" fillId="5" borderId="22" xfId="0" applyFont="1" applyFill="1" applyBorder="1" applyAlignment="1" applyProtection="1">
      <protection locked="0"/>
    </xf>
    <xf numFmtId="0" fontId="3" fillId="0" borderId="32" xfId="0" applyFont="1" applyFill="1" applyBorder="1" applyAlignment="1"/>
    <xf numFmtId="0" fontId="33" fillId="5" borderId="15" xfId="0" applyFont="1" applyFill="1" applyBorder="1" applyAlignment="1" applyProtection="1">
      <protection locked="0"/>
    </xf>
    <xf numFmtId="0" fontId="33" fillId="5" borderId="10" xfId="0" applyFont="1" applyFill="1" applyBorder="1" applyAlignment="1" applyProtection="1">
      <protection locked="0"/>
    </xf>
    <xf numFmtId="0" fontId="33" fillId="5" borderId="22" xfId="0" applyFont="1" applyFill="1" applyBorder="1" applyAlignment="1" applyProtection="1">
      <protection locked="0"/>
    </xf>
    <xf numFmtId="0" fontId="3" fillId="5" borderId="10" xfId="0" applyFont="1" applyFill="1" applyBorder="1" applyAlignment="1" applyProtection="1">
      <protection locked="0"/>
    </xf>
    <xf numFmtId="0" fontId="3" fillId="0" borderId="22" xfId="0" applyFont="1" applyFill="1" applyBorder="1" applyAlignment="1"/>
    <xf numFmtId="0" fontId="5" fillId="0" borderId="27" xfId="0" applyFont="1" applyBorder="1" applyAlignment="1"/>
    <xf numFmtId="164" fontId="5" fillId="0" borderId="21" xfId="0" applyNumberFormat="1" applyFont="1" applyBorder="1"/>
    <xf numFmtId="164" fontId="5" fillId="0" borderId="13" xfId="0" applyNumberFormat="1" applyFont="1" applyBorder="1" applyAlignment="1">
      <alignment horizontal="right"/>
    </xf>
    <xf numFmtId="0" fontId="0" fillId="0" borderId="0" xfId="0" applyFont="1" applyAlignment="1"/>
    <xf numFmtId="0" fontId="3" fillId="4" borderId="27" xfId="0" applyFont="1" applyFill="1" applyBorder="1" applyAlignment="1">
      <alignment horizontal="right"/>
    </xf>
    <xf numFmtId="164" fontId="3" fillId="4" borderId="21" xfId="3" applyNumberFormat="1" applyFont="1" applyFill="1" applyBorder="1" applyAlignment="1">
      <alignment horizontal="right"/>
    </xf>
    <xf numFmtId="164" fontId="3" fillId="4" borderId="28" xfId="3" applyNumberFormat="1" applyFont="1" applyFill="1" applyBorder="1" applyAlignment="1">
      <alignment horizontal="right"/>
    </xf>
    <xf numFmtId="0" fontId="33" fillId="12" borderId="27" xfId="0" applyFont="1" applyFill="1" applyBorder="1" applyAlignment="1">
      <alignment horizontal="right"/>
    </xf>
    <xf numFmtId="164" fontId="33" fillId="12" borderId="21" xfId="3" applyNumberFormat="1" applyFont="1" applyFill="1" applyBorder="1" applyAlignment="1">
      <alignment horizontal="right"/>
    </xf>
    <xf numFmtId="164" fontId="33" fillId="12" borderId="28" xfId="3" applyNumberFormat="1" applyFont="1" applyFill="1" applyBorder="1" applyAlignment="1">
      <alignment horizontal="right"/>
    </xf>
    <xf numFmtId="0" fontId="35" fillId="9" borderId="0" xfId="0" applyFont="1" applyFill="1" applyBorder="1" applyAlignment="1">
      <alignment horizontal="center"/>
    </xf>
    <xf numFmtId="9" fontId="5" fillId="0" borderId="0" xfId="0" applyNumberFormat="1" applyFont="1" applyBorder="1" applyAlignment="1">
      <alignment horizontal="right"/>
    </xf>
    <xf numFmtId="164" fontId="5" fillId="0" borderId="0" xfId="0" applyNumberFormat="1" applyFont="1" applyBorder="1" applyAlignment="1">
      <alignment horizontal="right"/>
    </xf>
    <xf numFmtId="0" fontId="3" fillId="9" borderId="0" xfId="0" applyFont="1" applyFill="1" applyBorder="1" applyAlignment="1">
      <alignment horizontal="left" indent="1"/>
    </xf>
    <xf numFmtId="0" fontId="22" fillId="0" borderId="0" xfId="0" applyFont="1"/>
    <xf numFmtId="0" fontId="17" fillId="0" borderId="0" xfId="0" applyFont="1" applyAlignment="1">
      <alignment horizontal="right"/>
    </xf>
    <xf numFmtId="0" fontId="5" fillId="9" borderId="0" xfId="0" applyFont="1" applyFill="1" applyBorder="1" applyAlignment="1" applyProtection="1">
      <alignment horizontal="center"/>
    </xf>
    <xf numFmtId="0" fontId="3" fillId="9" borderId="0" xfId="0" applyFont="1" applyFill="1" applyBorder="1" applyAlignment="1" applyProtection="1">
      <alignment horizontal="left"/>
    </xf>
    <xf numFmtId="164" fontId="3" fillId="9" borderId="0" xfId="0" applyNumberFormat="1" applyFont="1" applyFill="1" applyBorder="1" applyAlignment="1" applyProtection="1">
      <alignment horizontal="right"/>
    </xf>
    <xf numFmtId="0" fontId="53" fillId="0" borderId="0" xfId="0" applyFont="1" applyProtection="1"/>
    <xf numFmtId="164" fontId="1" fillId="5" borderId="19" xfId="0" applyNumberFormat="1" applyFont="1" applyFill="1" applyBorder="1" applyProtection="1">
      <protection locked="0"/>
    </xf>
    <xf numFmtId="164" fontId="1" fillId="5" borderId="20" xfId="0" applyNumberFormat="1" applyFont="1" applyFill="1" applyBorder="1" applyProtection="1">
      <protection locked="0"/>
    </xf>
    <xf numFmtId="164" fontId="1" fillId="5" borderId="1" xfId="0" applyNumberFormat="1" applyFont="1" applyFill="1" applyBorder="1" applyProtection="1">
      <protection locked="0"/>
    </xf>
    <xf numFmtId="166" fontId="1" fillId="5" borderId="1" xfId="0" applyNumberFormat="1" applyFont="1" applyFill="1" applyBorder="1" applyProtection="1">
      <protection locked="0"/>
    </xf>
    <xf numFmtId="0" fontId="22" fillId="9" borderId="0" xfId="0" applyFont="1" applyFill="1" applyBorder="1" applyAlignment="1">
      <alignment horizontal="left" indent="1"/>
    </xf>
    <xf numFmtId="0" fontId="0" fillId="0" borderId="0" xfId="0" applyBorder="1" applyAlignment="1">
      <alignment vertical="center" wrapText="1"/>
    </xf>
    <xf numFmtId="9" fontId="3" fillId="0" borderId="0" xfId="2" applyFont="1" applyBorder="1" applyAlignment="1">
      <alignment horizontal="right"/>
    </xf>
    <xf numFmtId="0" fontId="7" fillId="9" borderId="0" xfId="0" applyFont="1" applyFill="1" applyBorder="1" applyAlignment="1">
      <alignment horizontal="left"/>
    </xf>
    <xf numFmtId="0" fontId="48" fillId="9" borderId="0" xfId="0" applyFont="1" applyFill="1" applyBorder="1" applyAlignment="1">
      <alignment horizontal="center"/>
    </xf>
    <xf numFmtId="164" fontId="5" fillId="9" borderId="0" xfId="0" applyNumberFormat="1" applyFont="1" applyFill="1" applyBorder="1"/>
    <xf numFmtId="9" fontId="3" fillId="9" borderId="0" xfId="2" applyFont="1" applyFill="1" applyBorder="1" applyAlignment="1">
      <alignment horizontal="right"/>
    </xf>
    <xf numFmtId="164" fontId="3" fillId="0" borderId="3" xfId="0" applyNumberFormat="1" applyFont="1" applyBorder="1"/>
    <xf numFmtId="164" fontId="5" fillId="0" borderId="3" xfId="0" applyNumberFormat="1" applyFont="1" applyBorder="1"/>
    <xf numFmtId="164" fontId="5" fillId="0" borderId="8" xfId="0" applyNumberFormat="1" applyFont="1" applyBorder="1"/>
    <xf numFmtId="164" fontId="3" fillId="0" borderId="3" xfId="2" applyNumberFormat="1" applyFont="1" applyBorder="1"/>
    <xf numFmtId="164" fontId="3" fillId="0" borderId="8" xfId="2" applyNumberFormat="1" applyFont="1" applyBorder="1"/>
    <xf numFmtId="9" fontId="5" fillId="0" borderId="8" xfId="2" applyFont="1" applyBorder="1"/>
    <xf numFmtId="9" fontId="5" fillId="9" borderId="8" xfId="2" applyFont="1" applyFill="1" applyBorder="1"/>
    <xf numFmtId="164" fontId="5" fillId="9" borderId="3" xfId="0" applyNumberFormat="1" applyFont="1" applyFill="1" applyBorder="1"/>
    <xf numFmtId="164" fontId="5" fillId="9" borderId="8" xfId="0" applyNumberFormat="1" applyFont="1" applyFill="1" applyBorder="1"/>
    <xf numFmtId="164" fontId="3" fillId="9" borderId="3" xfId="2" applyNumberFormat="1" applyFont="1" applyFill="1" applyBorder="1"/>
    <xf numFmtId="164" fontId="3" fillId="9" borderId="8" xfId="2" applyNumberFormat="1" applyFont="1" applyFill="1" applyBorder="1"/>
    <xf numFmtId="164" fontId="3" fillId="9" borderId="3" xfId="0" applyNumberFormat="1" applyFont="1" applyFill="1" applyBorder="1"/>
    <xf numFmtId="0" fontId="0" fillId="0" borderId="6" xfId="0" applyBorder="1"/>
    <xf numFmtId="0" fontId="1" fillId="0" borderId="0" xfId="0" applyFont="1" applyAlignment="1" applyProtection="1">
      <alignment horizontal="center"/>
    </xf>
    <xf numFmtId="164" fontId="5" fillId="4" borderId="1" xfId="0" applyNumberFormat="1" applyFont="1" applyFill="1" applyBorder="1"/>
    <xf numFmtId="0" fontId="15" fillId="0" borderId="0" xfId="0" applyFont="1" applyBorder="1" applyAlignment="1">
      <alignment vertical="top" wrapText="1"/>
    </xf>
    <xf numFmtId="0" fontId="27" fillId="9" borderId="0" xfId="0" applyFont="1" applyFill="1" applyBorder="1" applyAlignment="1">
      <alignment horizontal="right"/>
    </xf>
    <xf numFmtId="2" fontId="17" fillId="9" borderId="0" xfId="0" applyNumberFormat="1" applyFont="1" applyFill="1" applyBorder="1" applyAlignment="1" applyProtection="1">
      <alignment horizontal="right"/>
    </xf>
    <xf numFmtId="164" fontId="15" fillId="0" borderId="0" xfId="1" applyNumberFormat="1" applyFont="1" applyBorder="1" applyAlignment="1">
      <alignment horizontal="right"/>
    </xf>
    <xf numFmtId="0" fontId="15" fillId="9" borderId="0" xfId="0" applyFont="1" applyFill="1" applyBorder="1" applyAlignment="1">
      <alignment horizontal="left"/>
    </xf>
    <xf numFmtId="0" fontId="36" fillId="0" borderId="0" xfId="0" applyFont="1" applyAlignment="1"/>
    <xf numFmtId="0" fontId="3" fillId="0" borderId="1" xfId="0" applyFont="1" applyFill="1" applyBorder="1" applyAlignment="1"/>
    <xf numFmtId="0" fontId="1" fillId="9" borderId="22" xfId="0" applyFont="1" applyFill="1" applyBorder="1" applyAlignment="1" applyProtection="1"/>
    <xf numFmtId="0" fontId="3" fillId="9" borderId="22" xfId="0" applyFont="1" applyFill="1" applyBorder="1" applyAlignment="1" applyProtection="1"/>
    <xf numFmtId="2" fontId="1" fillId="0" borderId="1" xfId="0" applyNumberFormat="1" applyFont="1" applyBorder="1"/>
    <xf numFmtId="0" fontId="3" fillId="5" borderId="24" xfId="0" applyFont="1" applyFill="1" applyBorder="1" applyAlignment="1" applyProtection="1">
      <alignment horizontal="center" vertical="center" wrapText="1"/>
      <protection locked="0"/>
    </xf>
    <xf numFmtId="0" fontId="1" fillId="9" borderId="10" xfId="0" applyFont="1" applyFill="1" applyBorder="1" applyProtection="1"/>
    <xf numFmtId="164" fontId="1" fillId="9" borderId="0" xfId="0" applyNumberFormat="1" applyFont="1" applyFill="1" applyBorder="1" applyProtection="1"/>
    <xf numFmtId="0" fontId="1" fillId="0" borderId="1" xfId="0" applyFont="1" applyBorder="1"/>
    <xf numFmtId="0" fontId="52" fillId="0" borderId="0" xfId="0" applyFont="1" applyAlignment="1">
      <alignment horizontal="left" wrapText="1"/>
    </xf>
    <xf numFmtId="0" fontId="22" fillId="0" borderId="0" xfId="0" applyFont="1" applyAlignment="1">
      <alignment horizontal="left" wrapText="1"/>
    </xf>
    <xf numFmtId="0" fontId="3" fillId="0" borderId="2" xfId="0" applyFont="1" applyBorder="1"/>
    <xf numFmtId="0" fontId="0" fillId="0" borderId="3" xfId="0" applyFont="1" applyBorder="1" applyAlignment="1">
      <alignment horizontal="center" vertical="top" wrapText="1"/>
    </xf>
    <xf numFmtId="0" fontId="0" fillId="0" borderId="3" xfId="0" applyBorder="1" applyAlignment="1">
      <alignment horizontal="center" vertical="top" wrapText="1"/>
    </xf>
    <xf numFmtId="0" fontId="1" fillId="0" borderId="20" xfId="0" applyFont="1" applyBorder="1"/>
    <xf numFmtId="0" fontId="1" fillId="0" borderId="17" xfId="0" applyFont="1" applyBorder="1"/>
    <xf numFmtId="0" fontId="1" fillId="0" borderId="26" xfId="0" applyFont="1" applyBorder="1"/>
    <xf numFmtId="0" fontId="0" fillId="0" borderId="4" xfId="0" applyBorder="1" applyAlignment="1">
      <alignment horizontal="center" vertical="top" wrapText="1"/>
    </xf>
    <xf numFmtId="0" fontId="0" fillId="0" borderId="18" xfId="0" applyBorder="1"/>
    <xf numFmtId="0" fontId="0" fillId="0" borderId="16" xfId="0" applyBorder="1" applyAlignment="1">
      <alignment horizontal="center" wrapText="1"/>
    </xf>
    <xf numFmtId="0" fontId="0" fillId="0" borderId="16" xfId="0" applyBorder="1" applyAlignment="1">
      <alignment horizontal="center" vertical="center" wrapText="1"/>
    </xf>
    <xf numFmtId="0" fontId="0" fillId="0" borderId="37" xfId="0" applyBorder="1" applyAlignment="1">
      <alignment horizontal="center" vertical="center" wrapText="1"/>
    </xf>
    <xf numFmtId="0" fontId="0" fillId="0" borderId="0" xfId="0" applyFill="1" applyBorder="1" applyAlignment="1">
      <alignment vertical="center" wrapText="1"/>
    </xf>
    <xf numFmtId="0" fontId="0" fillId="9" borderId="0" xfId="0" applyFill="1" applyBorder="1" applyAlignment="1">
      <alignment vertical="center"/>
    </xf>
    <xf numFmtId="0" fontId="1" fillId="9" borderId="0" xfId="0" applyFont="1" applyFill="1" applyBorder="1" applyAlignment="1">
      <alignment horizontal="right"/>
    </xf>
    <xf numFmtId="0" fontId="0" fillId="0" borderId="19" xfId="0" applyFill="1" applyBorder="1" applyAlignment="1">
      <alignment horizontal="center" vertical="center" wrapText="1"/>
    </xf>
    <xf numFmtId="0" fontId="1" fillId="9" borderId="38" xfId="0" applyFont="1" applyFill="1" applyBorder="1"/>
    <xf numFmtId="164" fontId="1" fillId="5" borderId="38" xfId="0" applyNumberFormat="1" applyFont="1" applyFill="1" applyBorder="1" applyProtection="1">
      <protection locked="0"/>
    </xf>
    <xf numFmtId="164" fontId="1" fillId="0" borderId="20" xfId="0" applyNumberFormat="1" applyFont="1" applyBorder="1"/>
    <xf numFmtId="0" fontId="1" fillId="5" borderId="17" xfId="0" applyFont="1" applyFill="1" applyBorder="1" applyProtection="1">
      <protection locked="0"/>
    </xf>
    <xf numFmtId="0" fontId="1" fillId="9" borderId="39" xfId="0" applyFont="1" applyFill="1" applyBorder="1"/>
    <xf numFmtId="164" fontId="1" fillId="5" borderId="39" xfId="0" applyNumberFormat="1" applyFont="1" applyFill="1" applyBorder="1" applyProtection="1">
      <protection locked="0"/>
    </xf>
    <xf numFmtId="164" fontId="1" fillId="0" borderId="26" xfId="0" applyNumberFormat="1" applyFont="1" applyBorder="1"/>
    <xf numFmtId="0" fontId="0" fillId="0" borderId="10" xfId="0" applyFont="1" applyBorder="1" applyAlignment="1">
      <alignment horizontal="right" wrapText="1"/>
    </xf>
    <xf numFmtId="0" fontId="0" fillId="0" borderId="25" xfId="0" applyFont="1" applyBorder="1" applyAlignment="1">
      <alignment horizontal="right" wrapText="1"/>
    </xf>
    <xf numFmtId="0" fontId="1" fillId="0" borderId="16" xfId="0" applyFont="1" applyBorder="1"/>
    <xf numFmtId="0" fontId="22" fillId="9" borderId="6" xfId="0" applyFont="1" applyFill="1" applyBorder="1" applyAlignment="1">
      <alignment horizontal="left" wrapText="1"/>
    </xf>
    <xf numFmtId="0" fontId="1" fillId="0" borderId="10" xfId="0" applyFont="1" applyBorder="1" applyAlignment="1">
      <alignment vertical="center"/>
    </xf>
    <xf numFmtId="0" fontId="1" fillId="0" borderId="25" xfId="0" applyFont="1" applyBorder="1" applyAlignment="1">
      <alignment vertical="center"/>
    </xf>
    <xf numFmtId="0" fontId="1" fillId="3" borderId="1" xfId="0" applyFont="1" applyFill="1" applyBorder="1" applyAlignment="1">
      <alignment horizontal="center"/>
    </xf>
    <xf numFmtId="2" fontId="1" fillId="3" borderId="1" xfId="0" applyNumberFormat="1" applyFont="1" applyFill="1" applyBorder="1" applyAlignment="1" applyProtection="1">
      <alignment horizontal="center"/>
    </xf>
    <xf numFmtId="2" fontId="1" fillId="9" borderId="1" xfId="0" applyNumberFormat="1" applyFont="1" applyFill="1" applyBorder="1"/>
    <xf numFmtId="2" fontId="17" fillId="9" borderId="31" xfId="0" applyNumberFormat="1" applyFont="1" applyFill="1" applyBorder="1" applyProtection="1"/>
    <xf numFmtId="2" fontId="1" fillId="9" borderId="14" xfId="0" applyNumberFormat="1" applyFont="1" applyFill="1" applyBorder="1"/>
    <xf numFmtId="0" fontId="1" fillId="9" borderId="14" xfId="0" applyFont="1" applyFill="1" applyBorder="1" applyAlignment="1">
      <alignment horizontal="left"/>
    </xf>
    <xf numFmtId="0" fontId="1" fillId="9" borderId="1" xfId="0" applyFont="1" applyFill="1" applyBorder="1" applyAlignment="1">
      <alignment horizontal="left"/>
    </xf>
    <xf numFmtId="0" fontId="1" fillId="9" borderId="1" xfId="0" applyFont="1" applyFill="1" applyBorder="1"/>
    <xf numFmtId="0" fontId="17" fillId="9" borderId="23" xfId="0" applyFont="1" applyFill="1" applyBorder="1" applyAlignment="1">
      <alignment horizontal="left"/>
    </xf>
    <xf numFmtId="0" fontId="1" fillId="3" borderId="1" xfId="0" applyFont="1" applyFill="1" applyBorder="1" applyAlignment="1" applyProtection="1">
      <alignment horizontal="center"/>
    </xf>
    <xf numFmtId="2" fontId="17" fillId="9" borderId="31" xfId="0" applyNumberFormat="1" applyFont="1" applyFill="1" applyBorder="1"/>
    <xf numFmtId="2" fontId="17" fillId="0" borderId="23" xfId="0" applyNumberFormat="1" applyFont="1" applyFill="1" applyBorder="1" applyAlignment="1">
      <alignment horizontal="right"/>
    </xf>
    <xf numFmtId="2" fontId="17" fillId="0" borderId="23" xfId="0" applyNumberFormat="1" applyFont="1" applyFill="1" applyBorder="1" applyAlignment="1" applyProtection="1">
      <alignment horizontal="right"/>
    </xf>
    <xf numFmtId="2" fontId="17" fillId="9" borderId="23" xfId="0" applyNumberFormat="1" applyFont="1" applyFill="1" applyBorder="1"/>
    <xf numFmtId="0" fontId="15" fillId="0" borderId="14" xfId="0" applyFont="1" applyBorder="1" applyAlignment="1">
      <alignment horizontal="left"/>
    </xf>
    <xf numFmtId="2" fontId="15" fillId="0" borderId="45" xfId="3" applyNumberFormat="1" applyFont="1" applyBorder="1"/>
    <xf numFmtId="0" fontId="15" fillId="0" borderId="1" xfId="0" applyFont="1" applyBorder="1" applyAlignment="1">
      <alignment horizontal="left"/>
    </xf>
    <xf numFmtId="0" fontId="27" fillId="0" borderId="31" xfId="0" applyFont="1" applyBorder="1" applyAlignment="1">
      <alignment horizontal="right"/>
    </xf>
    <xf numFmtId="164" fontId="17" fillId="0" borderId="23" xfId="3" applyNumberFormat="1" applyFont="1" applyBorder="1" applyAlignment="1" applyProtection="1">
      <alignment horizontal="right"/>
    </xf>
    <xf numFmtId="0" fontId="1" fillId="0" borderId="23" xfId="0" applyFont="1" applyBorder="1" applyAlignment="1">
      <alignment horizontal="left"/>
    </xf>
    <xf numFmtId="164" fontId="17" fillId="0" borderId="56" xfId="3" applyNumberFormat="1" applyFont="1" applyBorder="1" applyAlignment="1">
      <alignment horizontal="right"/>
    </xf>
    <xf numFmtId="0" fontId="28" fillId="0" borderId="14" xfId="0" applyFont="1" applyBorder="1" applyAlignment="1">
      <alignment horizontal="left"/>
    </xf>
    <xf numFmtId="2" fontId="15" fillId="0" borderId="45" xfId="3" applyNumberFormat="1" applyFont="1" applyBorder="1" applyAlignment="1">
      <alignment horizontal="right"/>
    </xf>
    <xf numFmtId="0" fontId="28" fillId="0" borderId="1" xfId="0" applyFont="1" applyBorder="1" applyAlignment="1">
      <alignment horizontal="left"/>
    </xf>
    <xf numFmtId="44" fontId="27" fillId="0" borderId="23" xfId="0" applyNumberFormat="1" applyFont="1" applyFill="1" applyBorder="1" applyAlignment="1">
      <alignment horizontal="right"/>
    </xf>
    <xf numFmtId="164" fontId="17" fillId="0" borderId="56" xfId="0" applyNumberFormat="1" applyFont="1" applyFill="1" applyBorder="1" applyAlignment="1">
      <alignment horizontal="right"/>
    </xf>
    <xf numFmtId="0" fontId="28" fillId="0" borderId="1" xfId="0" applyFont="1" applyFill="1" applyBorder="1" applyAlignment="1">
      <alignment horizontal="left"/>
    </xf>
    <xf numFmtId="2" fontId="15" fillId="0" borderId="45" xfId="3" applyNumberFormat="1" applyFont="1" applyFill="1" applyBorder="1" applyAlignment="1">
      <alignment horizontal="right"/>
    </xf>
    <xf numFmtId="0" fontId="28" fillId="0" borderId="23" xfId="0" applyFont="1" applyFill="1" applyBorder="1" applyAlignment="1">
      <alignment horizontal="left"/>
    </xf>
    <xf numFmtId="164" fontId="15" fillId="0" borderId="45" xfId="1" applyNumberFormat="1" applyFont="1" applyBorder="1" applyAlignment="1">
      <alignment horizontal="right"/>
    </xf>
    <xf numFmtId="44" fontId="27" fillId="9" borderId="23" xfId="0" applyNumberFormat="1" applyFont="1" applyFill="1" applyBorder="1" applyAlignment="1">
      <alignment horizontal="right" vertical="center"/>
    </xf>
    <xf numFmtId="164" fontId="17" fillId="9" borderId="23" xfId="0" applyNumberFormat="1" applyFont="1" applyFill="1" applyBorder="1" applyAlignment="1">
      <alignment horizontal="right"/>
    </xf>
    <xf numFmtId="0" fontId="28" fillId="3" borderId="38" xfId="0" applyFont="1" applyFill="1" applyBorder="1" applyAlignment="1"/>
    <xf numFmtId="0" fontId="28" fillId="3" borderId="44" xfId="0" applyFont="1" applyFill="1" applyBorder="1" applyAlignment="1"/>
    <xf numFmtId="0" fontId="28" fillId="9" borderId="14" xfId="0" applyFont="1" applyFill="1" applyBorder="1" applyAlignment="1">
      <alignment horizontal="right"/>
    </xf>
    <xf numFmtId="164" fontId="1" fillId="0" borderId="45" xfId="1" applyNumberFormat="1" applyFont="1" applyBorder="1" applyAlignment="1">
      <alignment horizontal="right"/>
    </xf>
    <xf numFmtId="164" fontId="15" fillId="0" borderId="57" xfId="1" applyNumberFormat="1" applyFont="1" applyBorder="1" applyAlignment="1">
      <alignment horizontal="right"/>
    </xf>
    <xf numFmtId="0" fontId="15" fillId="9" borderId="0" xfId="0" applyFont="1" applyFill="1" applyBorder="1" applyAlignment="1">
      <alignment horizontal="right"/>
    </xf>
    <xf numFmtId="2" fontId="15" fillId="9" borderId="0" xfId="0" applyNumberFormat="1" applyFont="1" applyFill="1" applyBorder="1"/>
    <xf numFmtId="0" fontId="15" fillId="3" borderId="23" xfId="0" applyFont="1" applyFill="1" applyBorder="1" applyAlignment="1">
      <alignment horizontal="center"/>
    </xf>
    <xf numFmtId="2" fontId="15" fillId="12" borderId="47" xfId="0" applyNumberFormat="1" applyFont="1" applyFill="1" applyBorder="1" applyAlignment="1" applyProtection="1">
      <alignment horizontal="center"/>
    </xf>
    <xf numFmtId="0" fontId="15" fillId="12" borderId="47" xfId="0" applyFont="1" applyFill="1" applyBorder="1" applyAlignment="1">
      <alignment horizontal="center" vertical="center"/>
    </xf>
    <xf numFmtId="0" fontId="22" fillId="12" borderId="44" xfId="0" applyFont="1" applyFill="1" applyBorder="1" applyAlignment="1" applyProtection="1">
      <alignment horizontal="center" vertical="center" wrapText="1"/>
    </xf>
    <xf numFmtId="0" fontId="28" fillId="3" borderId="47" xfId="0" applyFont="1" applyFill="1" applyBorder="1" applyAlignment="1">
      <alignment horizontal="center"/>
    </xf>
    <xf numFmtId="2" fontId="17" fillId="9" borderId="52" xfId="0" applyNumberFormat="1" applyFont="1" applyFill="1" applyBorder="1" applyAlignment="1" applyProtection="1">
      <alignment horizontal="right"/>
    </xf>
    <xf numFmtId="0" fontId="1" fillId="9" borderId="49" xfId="0" applyFont="1" applyFill="1" applyBorder="1" applyAlignment="1">
      <alignment horizontal="right"/>
    </xf>
    <xf numFmtId="164" fontId="1" fillId="9" borderId="56" xfId="0" applyNumberFormat="1" applyFont="1" applyFill="1" applyBorder="1" applyProtection="1"/>
    <xf numFmtId="2" fontId="17" fillId="9" borderId="55" xfId="0" applyNumberFormat="1" applyFont="1" applyFill="1" applyBorder="1" applyAlignment="1" applyProtection="1">
      <alignment horizontal="right"/>
    </xf>
    <xf numFmtId="164" fontId="1" fillId="9" borderId="45" xfId="0" applyNumberFormat="1" applyFont="1" applyFill="1" applyBorder="1" applyProtection="1"/>
    <xf numFmtId="164" fontId="17" fillId="0" borderId="45" xfId="0" applyNumberFormat="1" applyFont="1" applyBorder="1" applyAlignment="1">
      <alignment horizontal="right" vertical="center"/>
    </xf>
    <xf numFmtId="2" fontId="17" fillId="9" borderId="40" xfId="0" applyNumberFormat="1" applyFont="1" applyFill="1" applyBorder="1" applyAlignment="1" applyProtection="1">
      <alignment horizontal="right"/>
    </xf>
    <xf numFmtId="0" fontId="1" fillId="0" borderId="54" xfId="0" applyFont="1" applyFill="1" applyBorder="1" applyAlignment="1">
      <alignment horizontal="right"/>
    </xf>
    <xf numFmtId="164" fontId="17" fillId="0" borderId="57" xfId="0" applyNumberFormat="1" applyFont="1" applyBorder="1" applyAlignment="1">
      <alignment horizontal="right" vertical="center"/>
    </xf>
    <xf numFmtId="0" fontId="28" fillId="9" borderId="1" xfId="0" applyFont="1" applyFill="1" applyBorder="1" applyAlignment="1">
      <alignment horizontal="right"/>
    </xf>
    <xf numFmtId="2" fontId="1" fillId="9" borderId="1" xfId="0" applyNumberFormat="1" applyFont="1" applyFill="1" applyBorder="1" applyAlignment="1" applyProtection="1">
      <alignment horizontal="right"/>
    </xf>
    <xf numFmtId="0" fontId="0" fillId="0" borderId="7" xfId="0" applyFont="1" applyBorder="1"/>
    <xf numFmtId="0" fontId="0" fillId="0" borderId="8" xfId="0" applyFont="1" applyBorder="1"/>
    <xf numFmtId="0" fontId="0" fillId="0" borderId="58" xfId="0" applyBorder="1"/>
    <xf numFmtId="0" fontId="0" fillId="0" borderId="53" xfId="0" applyBorder="1"/>
    <xf numFmtId="0" fontId="1" fillId="0" borderId="8" xfId="0" applyFont="1" applyBorder="1" applyAlignment="1">
      <alignment horizontal="right" vertical="center"/>
    </xf>
    <xf numFmtId="0" fontId="1" fillId="0" borderId="53" xfId="0" applyFont="1" applyBorder="1" applyAlignment="1">
      <alignment horizontal="right" vertical="center"/>
    </xf>
    <xf numFmtId="0" fontId="17" fillId="0" borderId="59" xfId="0" applyFont="1" applyBorder="1" applyAlignment="1">
      <alignment vertical="center"/>
    </xf>
    <xf numFmtId="164" fontId="17" fillId="0" borderId="9" xfId="0" applyNumberFormat="1" applyFont="1" applyBorder="1" applyAlignment="1">
      <alignment vertical="center"/>
    </xf>
    <xf numFmtId="164" fontId="1" fillId="9" borderId="59" xfId="1" applyNumberFormat="1" applyFont="1" applyFill="1" applyBorder="1" applyProtection="1"/>
    <xf numFmtId="0" fontId="1" fillId="0" borderId="15" xfId="0" applyFont="1" applyBorder="1" applyAlignment="1"/>
    <xf numFmtId="164" fontId="1" fillId="9" borderId="14" xfId="0" applyNumberFormat="1" applyFont="1" applyFill="1" applyBorder="1" applyProtection="1"/>
    <xf numFmtId="0" fontId="1" fillId="9" borderId="58" xfId="0" applyFont="1" applyFill="1" applyBorder="1" applyAlignment="1">
      <alignment horizontal="left"/>
    </xf>
    <xf numFmtId="0" fontId="1" fillId="0" borderId="53" xfId="0" applyFont="1" applyBorder="1"/>
    <xf numFmtId="0" fontId="1" fillId="0" borderId="46" xfId="0" applyFont="1" applyFill="1" applyBorder="1" applyAlignment="1">
      <alignment horizontal="left"/>
    </xf>
    <xf numFmtId="0" fontId="6" fillId="0" borderId="44" xfId="0" applyFont="1" applyBorder="1" applyAlignment="1"/>
    <xf numFmtId="164" fontId="3" fillId="0" borderId="1" xfId="3" applyNumberFormat="1" applyFont="1" applyFill="1" applyBorder="1" applyAlignment="1">
      <alignment horizontal="right"/>
    </xf>
    <xf numFmtId="0" fontId="3" fillId="9" borderId="0" xfId="0" applyFont="1" applyFill="1" applyBorder="1" applyAlignment="1"/>
    <xf numFmtId="0" fontId="33" fillId="9" borderId="0" xfId="0" applyFont="1" applyFill="1" applyBorder="1" applyAlignment="1"/>
    <xf numFmtId="0" fontId="0" fillId="0" borderId="0" xfId="0" applyBorder="1" applyAlignment="1">
      <alignment horizontal="left" vertical="top" wrapText="1"/>
    </xf>
    <xf numFmtId="0" fontId="1" fillId="3" borderId="1" xfId="0" applyFont="1" applyFill="1" applyBorder="1" applyAlignment="1">
      <alignment horizontal="center"/>
    </xf>
    <xf numFmtId="0" fontId="17" fillId="9" borderId="0" xfId="0" applyFont="1" applyFill="1" applyBorder="1" applyAlignment="1">
      <alignment horizontal="right"/>
    </xf>
    <xf numFmtId="0" fontId="5" fillId="0" borderId="0" xfId="0" applyFont="1" applyBorder="1" applyAlignment="1">
      <alignment horizontal="right"/>
    </xf>
    <xf numFmtId="0" fontId="15" fillId="9" borderId="0" xfId="0" applyFont="1" applyFill="1" applyBorder="1" applyAlignment="1" applyProtection="1">
      <alignment horizontal="center"/>
    </xf>
    <xf numFmtId="0" fontId="15" fillId="0" borderId="0" xfId="0" applyFont="1" applyBorder="1" applyAlignment="1">
      <alignment horizontal="center"/>
    </xf>
    <xf numFmtId="170" fontId="1" fillId="9" borderId="1" xfId="0" applyNumberFormat="1" applyFont="1" applyFill="1" applyBorder="1"/>
    <xf numFmtId="170" fontId="1" fillId="16" borderId="1" xfId="0" applyNumberFormat="1" applyFont="1" applyFill="1" applyBorder="1"/>
    <xf numFmtId="170" fontId="1" fillId="17" borderId="1" xfId="0" applyNumberFormat="1" applyFont="1" applyFill="1" applyBorder="1"/>
    <xf numFmtId="4" fontId="1" fillId="0" borderId="1" xfId="0" applyNumberFormat="1" applyFont="1" applyBorder="1"/>
    <xf numFmtId="0" fontId="3" fillId="0" borderId="0" xfId="0" applyFont="1" applyAlignment="1">
      <alignment horizontal="right"/>
    </xf>
    <xf numFmtId="164" fontId="3" fillId="0" borderId="0" xfId="0" applyNumberFormat="1" applyFont="1"/>
    <xf numFmtId="164" fontId="17" fillId="0" borderId="1" xfId="0" applyNumberFormat="1" applyFont="1" applyBorder="1"/>
    <xf numFmtId="164" fontId="17" fillId="0" borderId="1" xfId="0" applyNumberFormat="1" applyFont="1" applyFill="1" applyBorder="1"/>
    <xf numFmtId="0" fontId="17" fillId="3" borderId="16" xfId="0" applyFont="1" applyFill="1" applyBorder="1" applyAlignment="1">
      <alignment horizontal="right"/>
    </xf>
    <xf numFmtId="0" fontId="17" fillId="3" borderId="16" xfId="0" applyFont="1" applyFill="1" applyBorder="1" applyAlignment="1"/>
    <xf numFmtId="0" fontId="27" fillId="3" borderId="16" xfId="0" applyFont="1" applyFill="1" applyBorder="1" applyAlignment="1"/>
    <xf numFmtId="0" fontId="17" fillId="3" borderId="19" xfId="0" applyFont="1" applyFill="1" applyBorder="1" applyAlignment="1">
      <alignment horizontal="right"/>
    </xf>
    <xf numFmtId="9" fontId="17" fillId="0" borderId="0" xfId="0" applyNumberFormat="1" applyFont="1" applyFill="1" applyBorder="1" applyAlignment="1">
      <alignment wrapText="1"/>
    </xf>
    <xf numFmtId="0" fontId="27" fillId="0" borderId="0" xfId="0" applyFont="1" applyFill="1" applyBorder="1"/>
    <xf numFmtId="0" fontId="27" fillId="0" borderId="0" xfId="0" applyFont="1" applyFill="1" applyBorder="1" applyAlignment="1">
      <alignment horizontal="right"/>
    </xf>
    <xf numFmtId="0" fontId="17" fillId="0" borderId="0" xfId="0" applyFont="1" applyFill="1" applyBorder="1" applyAlignment="1">
      <alignment horizontal="right"/>
    </xf>
    <xf numFmtId="0" fontId="27" fillId="3" borderId="1" xfId="0" applyFont="1" applyFill="1" applyBorder="1" applyAlignment="1">
      <alignment horizontal="right"/>
    </xf>
    <xf numFmtId="0" fontId="17" fillId="3" borderId="1" xfId="0" applyFont="1" applyFill="1" applyBorder="1" applyAlignment="1">
      <alignment horizontal="right"/>
    </xf>
    <xf numFmtId="0" fontId="17" fillId="3" borderId="20" xfId="0" applyFont="1" applyFill="1" applyBorder="1" applyAlignment="1">
      <alignment horizontal="right"/>
    </xf>
    <xf numFmtId="0" fontId="27" fillId="3" borderId="1" xfId="0" applyFont="1" applyFill="1" applyBorder="1" applyAlignment="1">
      <alignment horizontal="left"/>
    </xf>
    <xf numFmtId="0" fontId="1" fillId="0" borderId="0" xfId="0" applyFont="1" applyAlignment="1">
      <alignment horizontal="left"/>
    </xf>
    <xf numFmtId="0" fontId="1" fillId="0" borderId="0" xfId="0" applyFont="1" applyFill="1" applyBorder="1" applyAlignment="1">
      <alignment horizontal="left"/>
    </xf>
    <xf numFmtId="2" fontId="1" fillId="0" borderId="0" xfId="0" applyNumberFormat="1" applyFont="1" applyFill="1" applyBorder="1" applyAlignment="1" applyProtection="1">
      <alignment horizontal="left"/>
      <protection locked="0"/>
    </xf>
    <xf numFmtId="0" fontId="1" fillId="0" borderId="0" xfId="0" applyFont="1" applyFill="1" applyBorder="1" applyAlignment="1" applyProtection="1">
      <alignment horizontal="left"/>
      <protection locked="0"/>
    </xf>
    <xf numFmtId="164" fontId="1" fillId="0" borderId="0" xfId="0" applyNumberFormat="1" applyFont="1" applyFill="1" applyBorder="1" applyAlignment="1" applyProtection="1">
      <alignment horizontal="left"/>
      <protection locked="0"/>
    </xf>
    <xf numFmtId="164" fontId="1" fillId="0" borderId="0" xfId="0" applyNumberFormat="1" applyFont="1" applyFill="1" applyBorder="1" applyAlignment="1">
      <alignment horizontal="left"/>
    </xf>
    <xf numFmtId="2" fontId="1" fillId="0" borderId="0" xfId="0" applyNumberFormat="1" applyFont="1" applyFill="1" applyBorder="1" applyAlignment="1">
      <alignment horizontal="left"/>
    </xf>
    <xf numFmtId="0" fontId="1" fillId="0" borderId="0" xfId="0" applyFont="1" applyFill="1" applyAlignment="1">
      <alignment horizontal="left"/>
    </xf>
    <xf numFmtId="0" fontId="27" fillId="3" borderId="16" xfId="0" applyFont="1" applyFill="1" applyBorder="1" applyAlignment="1">
      <alignment horizontal="right"/>
    </xf>
    <xf numFmtId="0" fontId="14" fillId="3" borderId="10" xfId="0" applyFont="1" applyFill="1" applyBorder="1" applyAlignment="1">
      <alignment horizontal="left"/>
    </xf>
    <xf numFmtId="0" fontId="35" fillId="9" borderId="11" xfId="0" applyFont="1" applyFill="1" applyBorder="1" applyAlignment="1"/>
    <xf numFmtId="0" fontId="0" fillId="9" borderId="12" xfId="0" applyFont="1" applyFill="1" applyBorder="1"/>
    <xf numFmtId="0" fontId="3" fillId="0" borderId="0" xfId="0" applyFont="1" applyBorder="1" applyAlignment="1"/>
    <xf numFmtId="0" fontId="3" fillId="0" borderId="43" xfId="0" applyFont="1" applyBorder="1" applyAlignment="1"/>
    <xf numFmtId="0" fontId="3" fillId="0" borderId="41" xfId="0" applyFont="1" applyBorder="1" applyAlignment="1"/>
    <xf numFmtId="164" fontId="5" fillId="0" borderId="8" xfId="0" applyNumberFormat="1" applyFont="1" applyBorder="1" applyAlignment="1"/>
    <xf numFmtId="0" fontId="3" fillId="0" borderId="8" xfId="0" applyFont="1" applyBorder="1" applyAlignment="1">
      <alignment horizontal="center"/>
    </xf>
    <xf numFmtId="164" fontId="5" fillId="0" borderId="17" xfId="0" applyNumberFormat="1" applyFont="1" applyBorder="1"/>
    <xf numFmtId="0" fontId="27" fillId="3" borderId="14" xfId="0" applyFont="1" applyFill="1" applyBorder="1" applyAlignment="1">
      <alignment horizontal="left"/>
    </xf>
    <xf numFmtId="0" fontId="27" fillId="3" borderId="14" xfId="0" applyFont="1" applyFill="1" applyBorder="1" applyAlignment="1">
      <alignment horizontal="right"/>
    </xf>
    <xf numFmtId="0" fontId="17" fillId="3" borderId="14" xfId="0" applyFont="1" applyFill="1" applyBorder="1" applyAlignment="1">
      <alignment horizontal="right"/>
    </xf>
    <xf numFmtId="0" fontId="17" fillId="3" borderId="29" xfId="0" applyFont="1" applyFill="1" applyBorder="1" applyAlignment="1">
      <alignment horizontal="right"/>
    </xf>
    <xf numFmtId="0" fontId="33" fillId="12" borderId="11" xfId="0" applyFont="1" applyFill="1" applyBorder="1" applyAlignment="1"/>
    <xf numFmtId="0" fontId="24" fillId="12" borderId="12" xfId="0" applyFont="1" applyFill="1" applyBorder="1" applyAlignment="1"/>
    <xf numFmtId="0" fontId="24" fillId="12" borderId="12" xfId="0" applyFont="1" applyFill="1" applyBorder="1" applyAlignment="1">
      <alignment horizontal="center"/>
    </xf>
    <xf numFmtId="0" fontId="24" fillId="12" borderId="13" xfId="0" applyFont="1" applyFill="1" applyBorder="1" applyAlignment="1"/>
    <xf numFmtId="0" fontId="3" fillId="12" borderId="11" xfId="0" applyFont="1" applyFill="1" applyBorder="1" applyAlignment="1"/>
    <xf numFmtId="0" fontId="3" fillId="12" borderId="12" xfId="0" applyFont="1" applyFill="1" applyBorder="1" applyAlignment="1"/>
    <xf numFmtId="0" fontId="3" fillId="12" borderId="13" xfId="0" applyFont="1" applyFill="1" applyBorder="1" applyAlignment="1"/>
    <xf numFmtId="0" fontId="33" fillId="12" borderId="7" xfId="0" applyFont="1" applyFill="1" applyBorder="1" applyAlignment="1"/>
    <xf numFmtId="0" fontId="33" fillId="12" borderId="8" xfId="0" applyFont="1" applyFill="1" applyBorder="1" applyAlignment="1"/>
    <xf numFmtId="0" fontId="33" fillId="12" borderId="9" xfId="0" applyFont="1" applyFill="1" applyBorder="1" applyAlignment="1"/>
    <xf numFmtId="0" fontId="13" fillId="0" borderId="8" xfId="0" applyFont="1" applyBorder="1" applyAlignment="1"/>
    <xf numFmtId="9" fontId="3" fillId="0" borderId="6" xfId="2" applyNumberFormat="1" applyFont="1" applyBorder="1"/>
    <xf numFmtId="0" fontId="1" fillId="0" borderId="0" xfId="0" applyFont="1" applyBorder="1" applyAlignment="1">
      <alignment vertical="top" wrapText="1"/>
    </xf>
    <xf numFmtId="0" fontId="1" fillId="0" borderId="10" xfId="0" applyFont="1" applyBorder="1" applyAlignment="1">
      <alignment horizontal="left" vertical="center"/>
    </xf>
    <xf numFmtId="9" fontId="3" fillId="0" borderId="6" xfId="0" applyNumberFormat="1" applyFont="1" applyBorder="1"/>
    <xf numFmtId="9" fontId="3" fillId="0" borderId="5" xfId="0" applyNumberFormat="1" applyFont="1" applyBorder="1" applyAlignment="1">
      <alignment horizontal="right"/>
    </xf>
    <xf numFmtId="49" fontId="7" fillId="3" borderId="0" xfId="0" applyNumberFormat="1" applyFont="1" applyFill="1" applyAlignment="1">
      <alignment horizontal="right"/>
    </xf>
    <xf numFmtId="49" fontId="7" fillId="21" borderId="0" xfId="0" applyNumberFormat="1" applyFont="1" applyFill="1" applyAlignment="1">
      <alignment horizontal="right"/>
    </xf>
    <xf numFmtId="49" fontId="7" fillId="12" borderId="0" xfId="0" applyNumberFormat="1" applyFont="1" applyFill="1" applyAlignment="1">
      <alignment horizontal="right"/>
    </xf>
    <xf numFmtId="49" fontId="7" fillId="22" borderId="0" xfId="0" applyNumberFormat="1" applyFont="1" applyFill="1" applyAlignment="1">
      <alignment horizontal="right"/>
    </xf>
    <xf numFmtId="49" fontId="10" fillId="18" borderId="0" xfId="0" applyNumberFormat="1" applyFont="1" applyFill="1" applyAlignment="1">
      <alignment horizontal="right"/>
    </xf>
    <xf numFmtId="49" fontId="10" fillId="13" borderId="0" xfId="0" applyNumberFormat="1" applyFont="1" applyFill="1" applyAlignment="1">
      <alignment horizontal="right"/>
    </xf>
    <xf numFmtId="49" fontId="10" fillId="14" borderId="0" xfId="0" applyNumberFormat="1" applyFont="1" applyFill="1" applyAlignment="1">
      <alignment horizontal="right"/>
    </xf>
    <xf numFmtId="49" fontId="49" fillId="15" borderId="0" xfId="0" applyNumberFormat="1" applyFont="1" applyFill="1" applyAlignment="1">
      <alignment horizontal="right"/>
    </xf>
    <xf numFmtId="49" fontId="49" fillId="8" borderId="0" xfId="0" applyNumberFormat="1" applyFont="1" applyFill="1" applyAlignment="1">
      <alignment horizontal="right"/>
    </xf>
    <xf numFmtId="0" fontId="1" fillId="9" borderId="0" xfId="0" applyFont="1" applyFill="1" applyBorder="1" applyAlignment="1">
      <alignment vertical="top" wrapText="1"/>
    </xf>
    <xf numFmtId="0" fontId="3" fillId="0" borderId="8" xfId="0" applyFont="1" applyBorder="1"/>
    <xf numFmtId="0" fontId="5" fillId="0" borderId="8" xfId="0" applyFont="1" applyBorder="1" applyAlignment="1">
      <alignment horizontal="right"/>
    </xf>
    <xf numFmtId="0" fontId="1" fillId="9" borderId="5" xfId="0" applyFont="1" applyFill="1" applyBorder="1" applyAlignment="1" applyProtection="1"/>
    <xf numFmtId="43" fontId="1" fillId="9" borderId="21" xfId="0" applyNumberFormat="1" applyFont="1" applyFill="1" applyBorder="1"/>
    <xf numFmtId="0" fontId="1" fillId="0" borderId="5" xfId="0" applyFont="1" applyBorder="1" applyAlignment="1">
      <alignment horizontal="right"/>
    </xf>
    <xf numFmtId="165" fontId="1" fillId="0" borderId="23" xfId="0" applyNumberFormat="1" applyFont="1" applyBorder="1"/>
    <xf numFmtId="0" fontId="3" fillId="0" borderId="46" xfId="0" applyFont="1" applyBorder="1" applyAlignment="1">
      <alignment horizontal="right"/>
    </xf>
    <xf numFmtId="0" fontId="3" fillId="0" borderId="1" xfId="0" applyFont="1" applyBorder="1" applyAlignment="1">
      <alignment horizontal="center"/>
    </xf>
    <xf numFmtId="165" fontId="1" fillId="0" borderId="1" xfId="0" applyNumberFormat="1" applyFont="1" applyBorder="1"/>
    <xf numFmtId="0" fontId="1" fillId="0" borderId="10" xfId="0" applyFont="1" applyBorder="1" applyAlignment="1">
      <alignment horizontal="right"/>
    </xf>
    <xf numFmtId="0" fontId="1" fillId="0" borderId="25" xfId="0" applyFont="1" applyBorder="1" applyAlignment="1">
      <alignment horizontal="right"/>
    </xf>
    <xf numFmtId="171" fontId="1" fillId="0" borderId="17" xfId="0" applyNumberFormat="1" applyFont="1" applyBorder="1"/>
    <xf numFmtId="0" fontId="22" fillId="9" borderId="0" xfId="0" applyFont="1" applyFill="1" applyBorder="1" applyAlignment="1">
      <alignment horizontal="left"/>
    </xf>
    <xf numFmtId="0" fontId="22" fillId="9" borderId="6" xfId="0" applyFont="1" applyFill="1" applyBorder="1" applyAlignment="1">
      <alignment horizontal="left"/>
    </xf>
    <xf numFmtId="0" fontId="15" fillId="0" borderId="0" xfId="0" applyFont="1" applyBorder="1" applyAlignment="1">
      <alignment horizontal="center"/>
    </xf>
    <xf numFmtId="0" fontId="63" fillId="0" borderId="0" xfId="0" applyFont="1"/>
    <xf numFmtId="0" fontId="22" fillId="9" borderId="0" xfId="0" applyFont="1" applyFill="1" applyBorder="1" applyAlignment="1">
      <alignment horizontal="left"/>
    </xf>
    <xf numFmtId="0" fontId="22" fillId="9" borderId="6" xfId="0" applyFont="1" applyFill="1" applyBorder="1" applyAlignment="1">
      <alignment horizontal="left"/>
    </xf>
    <xf numFmtId="0" fontId="5" fillId="0" borderId="0" xfId="0" applyFont="1" applyBorder="1" applyAlignment="1">
      <alignment horizontal="right"/>
    </xf>
    <xf numFmtId="0" fontId="15" fillId="0" borderId="0" xfId="0" applyFont="1" applyBorder="1" applyAlignment="1">
      <alignment horizontal="center"/>
    </xf>
    <xf numFmtId="0" fontId="3" fillId="9" borderId="54" xfId="0" applyFont="1" applyFill="1" applyBorder="1" applyAlignment="1" applyProtection="1">
      <alignment horizontal="left"/>
    </xf>
    <xf numFmtId="164" fontId="3" fillId="9" borderId="54" xfId="0" applyNumberFormat="1" applyFont="1" applyFill="1" applyBorder="1" applyAlignment="1" applyProtection="1"/>
    <xf numFmtId="0" fontId="3" fillId="21" borderId="41" xfId="0" applyFont="1" applyFill="1" applyBorder="1" applyProtection="1"/>
    <xf numFmtId="0" fontId="5" fillId="21" borderId="41" xfId="0" applyFont="1" applyFill="1" applyBorder="1" applyAlignment="1" applyProtection="1">
      <alignment horizontal="left"/>
    </xf>
    <xf numFmtId="164" fontId="5" fillId="21" borderId="41" xfId="0" applyNumberFormat="1" applyFont="1" applyFill="1" applyBorder="1" applyAlignment="1" applyProtection="1"/>
    <xf numFmtId="0" fontId="5" fillId="21" borderId="41" xfId="0" applyFont="1" applyFill="1" applyBorder="1" applyProtection="1"/>
    <xf numFmtId="164" fontId="5" fillId="21" borderId="41" xfId="0" applyNumberFormat="1" applyFont="1" applyFill="1" applyBorder="1" applyProtection="1"/>
    <xf numFmtId="0" fontId="44" fillId="9" borderId="8" xfId="0" applyFont="1" applyFill="1" applyBorder="1" applyAlignment="1" applyProtection="1">
      <alignment horizontal="right"/>
    </xf>
    <xf numFmtId="164" fontId="4" fillId="9" borderId="53" xfId="0" applyNumberFormat="1" applyFont="1" applyFill="1" applyBorder="1" applyProtection="1"/>
    <xf numFmtId="0" fontId="6" fillId="9" borderId="0" xfId="0" applyFont="1" applyFill="1" applyBorder="1" applyAlignment="1" applyProtection="1">
      <alignment horizontal="right"/>
    </xf>
    <xf numFmtId="164" fontId="6" fillId="9" borderId="0" xfId="0" applyNumberFormat="1" applyFont="1" applyFill="1" applyBorder="1" applyProtection="1"/>
    <xf numFmtId="166" fontId="6" fillId="9" borderId="0" xfId="0" applyNumberFormat="1" applyFont="1" applyFill="1" applyBorder="1" applyAlignment="1" applyProtection="1">
      <alignment horizontal="center"/>
    </xf>
    <xf numFmtId="0" fontId="6" fillId="21" borderId="12" xfId="0" applyFont="1" applyFill="1" applyBorder="1" applyProtection="1"/>
    <xf numFmtId="164" fontId="6" fillId="21" borderId="12" xfId="0" applyNumberFormat="1" applyFont="1" applyFill="1" applyBorder="1" applyProtection="1"/>
    <xf numFmtId="0" fontId="4" fillId="21" borderId="12" xfId="0" applyFont="1" applyFill="1" applyBorder="1" applyAlignment="1" applyProtection="1">
      <alignment horizontal="right"/>
    </xf>
    <xf numFmtId="164" fontId="4" fillId="21" borderId="12" xfId="0" applyNumberFormat="1" applyFont="1" applyFill="1" applyBorder="1" applyProtection="1"/>
    <xf numFmtId="0" fontId="35" fillId="9" borderId="0" xfId="0" applyFont="1" applyFill="1" applyBorder="1" applyAlignment="1" applyProtection="1">
      <alignment vertical="center"/>
    </xf>
    <xf numFmtId="0" fontId="1" fillId="9" borderId="5" xfId="0" applyFont="1" applyFill="1" applyBorder="1" applyAlignment="1"/>
    <xf numFmtId="0" fontId="1" fillId="9" borderId="2" xfId="0" applyFont="1" applyFill="1" applyBorder="1" applyAlignment="1">
      <alignment horizontal="left"/>
    </xf>
    <xf numFmtId="0" fontId="1" fillId="9" borderId="3" xfId="0" applyFont="1" applyFill="1" applyBorder="1"/>
    <xf numFmtId="8" fontId="17" fillId="9" borderId="12" xfId="0" applyNumberFormat="1" applyFont="1" applyFill="1" applyBorder="1" applyAlignment="1"/>
    <xf numFmtId="8" fontId="17" fillId="16" borderId="12" xfId="0" applyNumberFormat="1" applyFont="1" applyFill="1" applyBorder="1" applyAlignment="1"/>
    <xf numFmtId="8" fontId="17" fillId="17" borderId="13" xfId="0" applyNumberFormat="1" applyFont="1" applyFill="1" applyBorder="1" applyAlignment="1"/>
    <xf numFmtId="0" fontId="5" fillId="0" borderId="11" xfId="0" applyFont="1" applyBorder="1" applyAlignment="1">
      <alignment vertical="center" wrapText="1"/>
    </xf>
    <xf numFmtId="0" fontId="3" fillId="16" borderId="1" xfId="0" applyFont="1" applyFill="1" applyBorder="1" applyAlignment="1">
      <alignment horizontal="center"/>
    </xf>
    <xf numFmtId="165" fontId="1" fillId="16" borderId="23" xfId="0" applyNumberFormat="1" applyFont="1" applyFill="1" applyBorder="1"/>
    <xf numFmtId="165" fontId="1" fillId="16" borderId="1" xfId="0" applyNumberFormat="1" applyFont="1" applyFill="1" applyBorder="1"/>
    <xf numFmtId="171" fontId="1" fillId="16" borderId="17" xfId="0" applyNumberFormat="1" applyFont="1" applyFill="1" applyBorder="1"/>
    <xf numFmtId="0" fontId="3" fillId="17" borderId="20" xfId="0" applyFont="1" applyFill="1" applyBorder="1" applyAlignment="1">
      <alignment horizontal="center"/>
    </xf>
    <xf numFmtId="165" fontId="1" fillId="17" borderId="34" xfId="0" applyNumberFormat="1" applyFont="1" applyFill="1" applyBorder="1"/>
    <xf numFmtId="165" fontId="1" fillId="17" borderId="20" xfId="0" applyNumberFormat="1" applyFont="1" applyFill="1" applyBorder="1"/>
    <xf numFmtId="171" fontId="1" fillId="17" borderId="26" xfId="0" applyNumberFormat="1" applyFont="1" applyFill="1" applyBorder="1"/>
    <xf numFmtId="0" fontId="1" fillId="17" borderId="29" xfId="0" applyFont="1" applyFill="1" applyBorder="1" applyAlignment="1">
      <alignment horizontal="center"/>
    </xf>
    <xf numFmtId="0" fontId="1" fillId="16" borderId="14" xfId="0" applyFont="1" applyFill="1" applyBorder="1" applyAlignment="1">
      <alignment horizontal="center"/>
    </xf>
    <xf numFmtId="0" fontId="5" fillId="0" borderId="0" xfId="0" applyFont="1" applyBorder="1" applyAlignment="1" applyProtection="1">
      <alignment horizontal="center" vertical="center"/>
    </xf>
    <xf numFmtId="4" fontId="17" fillId="0" borderId="0" xfId="0" applyNumberFormat="1" applyFont="1" applyBorder="1" applyAlignment="1">
      <alignment horizontal="right"/>
    </xf>
    <xf numFmtId="0" fontId="1" fillId="0" borderId="0" xfId="0" applyFont="1" applyBorder="1" applyAlignment="1">
      <alignment horizontal="left" vertical="top" wrapText="1"/>
    </xf>
    <xf numFmtId="0" fontId="1" fillId="3" borderId="1" xfId="0" applyFont="1" applyFill="1" applyBorder="1" applyAlignment="1">
      <alignment horizontal="center"/>
    </xf>
    <xf numFmtId="0" fontId="15" fillId="0" borderId="0" xfId="0" applyFont="1" applyBorder="1" applyAlignment="1">
      <alignment horizontal="center"/>
    </xf>
    <xf numFmtId="0" fontId="5" fillId="0" borderId="0" xfId="0" applyFont="1" applyBorder="1" applyAlignment="1">
      <alignment horizontal="right"/>
    </xf>
    <xf numFmtId="8" fontId="3" fillId="0" borderId="6" xfId="2" applyNumberFormat="1" applyFont="1" applyBorder="1"/>
    <xf numFmtId="0" fontId="1" fillId="5" borderId="23" xfId="0" applyFont="1" applyFill="1" applyBorder="1" applyProtection="1">
      <protection locked="0"/>
    </xf>
    <xf numFmtId="0" fontId="1" fillId="0" borderId="22" xfId="0" applyFont="1" applyBorder="1" applyAlignment="1">
      <alignment horizontal="right"/>
    </xf>
    <xf numFmtId="0" fontId="0" fillId="0" borderId="1" xfId="0" applyBorder="1"/>
    <xf numFmtId="0" fontId="28" fillId="5" borderId="1" xfId="0" applyFont="1" applyFill="1" applyBorder="1" applyAlignment="1" applyProtection="1">
      <alignment horizontal="left"/>
      <protection locked="0"/>
    </xf>
    <xf numFmtId="8" fontId="3" fillId="17" borderId="0" xfId="0" applyNumberFormat="1" applyFont="1" applyFill="1" applyBorder="1"/>
    <xf numFmtId="8" fontId="3" fillId="0" borderId="5" xfId="0" applyNumberFormat="1" applyFont="1" applyBorder="1" applyAlignment="1">
      <alignment horizontal="right"/>
    </xf>
    <xf numFmtId="8" fontId="41" fillId="17" borderId="0" xfId="0" applyNumberFormat="1" applyFont="1" applyFill="1" applyBorder="1"/>
    <xf numFmtId="8" fontId="3" fillId="0" borderId="6" xfId="0" applyNumberFormat="1" applyFont="1" applyBorder="1" applyAlignment="1">
      <alignment horizontal="right"/>
    </xf>
    <xf numFmtId="8" fontId="3" fillId="0" borderId="6" xfId="0" applyNumberFormat="1" applyFont="1" applyBorder="1"/>
    <xf numFmtId="8" fontId="3" fillId="0" borderId="0" xfId="0" applyNumberFormat="1" applyFont="1" applyBorder="1"/>
    <xf numFmtId="8" fontId="3" fillId="0" borderId="2" xfId="0" applyNumberFormat="1" applyFont="1" applyBorder="1" applyAlignment="1">
      <alignment horizontal="right"/>
    </xf>
    <xf numFmtId="8" fontId="3" fillId="0" borderId="4" xfId="0" applyNumberFormat="1" applyFont="1" applyBorder="1"/>
    <xf numFmtId="8" fontId="3" fillId="0" borderId="4" xfId="0" applyNumberFormat="1" applyFont="1" applyBorder="1" applyAlignment="1">
      <alignment horizontal="right"/>
    </xf>
    <xf numFmtId="8" fontId="3" fillId="0" borderId="4" xfId="2" applyNumberFormat="1" applyFont="1" applyBorder="1"/>
    <xf numFmtId="0" fontId="1" fillId="0" borderId="27" xfId="0" applyFont="1" applyFill="1" applyBorder="1" applyAlignment="1">
      <alignment horizontal="right"/>
    </xf>
    <xf numFmtId="43" fontId="1" fillId="0" borderId="21" xfId="3" applyFont="1" applyBorder="1"/>
    <xf numFmtId="0" fontId="1" fillId="0" borderId="21" xfId="0" applyFont="1" applyBorder="1"/>
    <xf numFmtId="43" fontId="1" fillId="0" borderId="21" xfId="3" applyFont="1" applyFill="1" applyBorder="1"/>
    <xf numFmtId="164" fontId="1" fillId="0" borderId="21" xfId="0" applyNumberFormat="1" applyFont="1" applyBorder="1"/>
    <xf numFmtId="164" fontId="1" fillId="0" borderId="21" xfId="3" applyNumberFormat="1" applyFont="1" applyBorder="1"/>
    <xf numFmtId="9" fontId="1" fillId="0" borderId="28" xfId="0" applyNumberFormat="1" applyFont="1" applyBorder="1"/>
    <xf numFmtId="0" fontId="1" fillId="0" borderId="0" xfId="0" applyFont="1" applyAlignment="1">
      <alignment horizontal="center" vertical="center"/>
    </xf>
    <xf numFmtId="9" fontId="1" fillId="0" borderId="20" xfId="0" applyNumberFormat="1" applyFont="1" applyBorder="1"/>
    <xf numFmtId="0" fontId="3" fillId="0" borderId="10" xfId="0" applyFont="1" applyFill="1" applyBorder="1" applyAlignment="1">
      <alignment horizontal="right"/>
    </xf>
    <xf numFmtId="43" fontId="3" fillId="0" borderId="1" xfId="3" applyFont="1" applyBorder="1"/>
    <xf numFmtId="43" fontId="3" fillId="0" borderId="1" xfId="3" applyFont="1" applyFill="1" applyBorder="1"/>
    <xf numFmtId="0" fontId="3" fillId="0" borderId="25" xfId="0" applyFont="1" applyFill="1" applyBorder="1" applyAlignment="1">
      <alignment horizontal="right"/>
    </xf>
    <xf numFmtId="43" fontId="3" fillId="0" borderId="17" xfId="3" applyFont="1" applyBorder="1"/>
    <xf numFmtId="0" fontId="3" fillId="0" borderId="17" xfId="0" applyFont="1" applyBorder="1"/>
    <xf numFmtId="43" fontId="3" fillId="0" borderId="17" xfId="3" applyFont="1" applyFill="1" applyBorder="1"/>
    <xf numFmtId="164" fontId="3" fillId="0" borderId="17" xfId="3" applyNumberFormat="1" applyFont="1" applyBorder="1"/>
    <xf numFmtId="9" fontId="1" fillId="0" borderId="26" xfId="0" applyNumberFormat="1" applyFont="1" applyBorder="1"/>
    <xf numFmtId="0" fontId="1" fillId="0" borderId="0" xfId="0" applyFont="1" applyFill="1" applyBorder="1"/>
    <xf numFmtId="0" fontId="17" fillId="0" borderId="0" xfId="0" applyFont="1" applyFill="1" applyBorder="1"/>
    <xf numFmtId="164" fontId="1" fillId="0" borderId="0" xfId="0" applyNumberFormat="1" applyFont="1" applyBorder="1"/>
    <xf numFmtId="0" fontId="1" fillId="0" borderId="0" xfId="0" applyFont="1" applyProtection="1"/>
    <xf numFmtId="40" fontId="1" fillId="0" borderId="0" xfId="0" applyNumberFormat="1" applyFont="1"/>
    <xf numFmtId="40" fontId="3" fillId="0" borderId="5" xfId="0" applyNumberFormat="1" applyFont="1" applyBorder="1" applyAlignment="1">
      <alignment horizontal="right"/>
    </xf>
    <xf numFmtId="40" fontId="0" fillId="0" borderId="0" xfId="0" applyNumberFormat="1" applyFont="1"/>
    <xf numFmtId="40" fontId="1" fillId="0" borderId="0" xfId="0" applyNumberFormat="1" applyFont="1" applyBorder="1" applyAlignment="1">
      <alignment horizontal="center"/>
    </xf>
    <xf numFmtId="40" fontId="3" fillId="0" borderId="0" xfId="0" applyNumberFormat="1" applyFont="1" applyBorder="1" applyAlignment="1">
      <alignment horizontal="right"/>
    </xf>
    <xf numFmtId="0" fontId="3" fillId="0" borderId="0" xfId="0" applyFont="1" applyBorder="1" applyProtection="1"/>
    <xf numFmtId="166" fontId="3" fillId="9" borderId="0" xfId="0" applyNumberFormat="1" applyFont="1" applyFill="1" applyBorder="1" applyAlignment="1" applyProtection="1"/>
    <xf numFmtId="0" fontId="5" fillId="9" borderId="0" xfId="0" applyFont="1" applyFill="1" applyBorder="1" applyAlignment="1" applyProtection="1">
      <alignment horizontal="left"/>
    </xf>
    <xf numFmtId="0" fontId="3" fillId="9" borderId="0" xfId="0" applyFont="1" applyFill="1" applyBorder="1" applyProtection="1"/>
    <xf numFmtId="0" fontId="3" fillId="9" borderId="0" xfId="0" applyFont="1" applyFill="1" applyProtection="1"/>
    <xf numFmtId="164" fontId="5" fillId="4" borderId="1" xfId="3" applyNumberFormat="1" applyFont="1" applyFill="1" applyBorder="1" applyAlignment="1" applyProtection="1">
      <alignment horizontal="right"/>
    </xf>
    <xf numFmtId="0" fontId="27" fillId="3" borderId="1" xfId="0" applyFont="1" applyFill="1" applyBorder="1" applyAlignment="1">
      <alignment horizontal="left" vertical="center" wrapText="1"/>
    </xf>
    <xf numFmtId="2" fontId="1" fillId="5" borderId="14" xfId="0" applyNumberFormat="1" applyFont="1" applyFill="1" applyBorder="1" applyProtection="1">
      <protection locked="0"/>
    </xf>
    <xf numFmtId="164" fontId="50" fillId="3" borderId="56" xfId="0" applyNumberFormat="1" applyFont="1" applyFill="1" applyBorder="1" applyProtection="1"/>
    <xf numFmtId="0" fontId="50" fillId="3" borderId="40" xfId="0" applyFont="1" applyFill="1" applyBorder="1" applyProtection="1"/>
    <xf numFmtId="0" fontId="50" fillId="3" borderId="54" xfId="0" applyFont="1" applyFill="1" applyBorder="1" applyAlignment="1" applyProtection="1">
      <alignment horizontal="right"/>
    </xf>
    <xf numFmtId="166" fontId="50" fillId="3" borderId="57" xfId="0" applyNumberFormat="1" applyFont="1" applyFill="1" applyBorder="1" applyProtection="1"/>
    <xf numFmtId="0" fontId="22" fillId="0" borderId="0" xfId="0" applyFont="1" applyBorder="1" applyAlignment="1">
      <alignment horizontal="left" vertical="center" wrapText="1"/>
    </xf>
    <xf numFmtId="0" fontId="22" fillId="0" borderId="0" xfId="0" applyFont="1" applyAlignment="1">
      <alignment horizontal="left" vertical="center" wrapText="1"/>
    </xf>
    <xf numFmtId="0" fontId="35" fillId="7" borderId="11" xfId="0" applyFont="1" applyFill="1" applyBorder="1" applyAlignment="1">
      <alignment horizontal="left"/>
    </xf>
    <xf numFmtId="0" fontId="35" fillId="7" borderId="13" xfId="0" applyFont="1" applyFill="1" applyBorder="1" applyAlignment="1">
      <alignment horizontal="left"/>
    </xf>
    <xf numFmtId="0" fontId="52" fillId="0" borderId="55" xfId="0" applyFont="1" applyBorder="1" applyAlignment="1">
      <alignment horizontal="left" wrapText="1"/>
    </xf>
    <xf numFmtId="0" fontId="52" fillId="0" borderId="0" xfId="0" applyFont="1" applyBorder="1" applyAlignment="1">
      <alignment horizontal="left" wrapText="1"/>
    </xf>
    <xf numFmtId="0" fontId="22" fillId="0" borderId="5" xfId="0" applyFont="1" applyBorder="1" applyAlignment="1">
      <alignment horizontal="left" vertical="center" wrapText="1"/>
    </xf>
    <xf numFmtId="0" fontId="7" fillId="7" borderId="11" xfId="0" applyFont="1" applyFill="1" applyBorder="1" applyAlignment="1">
      <alignment horizontal="left"/>
    </xf>
    <xf numFmtId="0" fontId="7" fillId="7" borderId="13" xfId="0" applyFont="1" applyFill="1" applyBorder="1" applyAlignment="1">
      <alignment horizontal="left"/>
    </xf>
    <xf numFmtId="0" fontId="5" fillId="3" borderId="1" xfId="0" applyFont="1" applyFill="1" applyBorder="1" applyAlignment="1">
      <alignment horizontal="center"/>
    </xf>
    <xf numFmtId="0" fontId="38" fillId="0" borderId="38" xfId="0" applyFont="1" applyBorder="1" applyAlignment="1">
      <alignment horizontal="center"/>
    </xf>
    <xf numFmtId="0" fontId="38" fillId="0" borderId="47" xfId="0" applyFont="1" applyBorder="1" applyAlignment="1">
      <alignment horizontal="center"/>
    </xf>
    <xf numFmtId="0" fontId="38" fillId="0" borderId="44" xfId="0" applyFont="1" applyBorder="1" applyAlignment="1">
      <alignment horizontal="center"/>
    </xf>
    <xf numFmtId="0" fontId="7" fillId="7" borderId="11" xfId="0" applyFont="1" applyFill="1" applyBorder="1" applyAlignment="1">
      <alignment horizontal="center"/>
    </xf>
    <xf numFmtId="0" fontId="7" fillId="7" borderId="12" xfId="0" applyFont="1" applyFill="1" applyBorder="1" applyAlignment="1">
      <alignment horizontal="center"/>
    </xf>
    <xf numFmtId="0" fontId="7" fillId="7" borderId="13" xfId="0" applyFont="1" applyFill="1" applyBorder="1" applyAlignment="1">
      <alignment horizontal="center"/>
    </xf>
    <xf numFmtId="2" fontId="3" fillId="5" borderId="14" xfId="3" applyNumberFormat="1" applyFont="1" applyFill="1" applyBorder="1" applyAlignment="1" applyProtection="1">
      <alignment horizontal="right"/>
      <protection locked="0"/>
    </xf>
    <xf numFmtId="2" fontId="3" fillId="4" borderId="33" xfId="3" applyNumberFormat="1" applyFont="1" applyFill="1" applyBorder="1" applyAlignment="1">
      <alignment horizontal="right"/>
    </xf>
    <xf numFmtId="2" fontId="3" fillId="4" borderId="30" xfId="3" applyNumberFormat="1" applyFont="1" applyFill="1" applyBorder="1" applyAlignment="1">
      <alignment horizontal="right"/>
    </xf>
    <xf numFmtId="2" fontId="3" fillId="4" borderId="21" xfId="3" applyNumberFormat="1" applyFont="1" applyFill="1" applyBorder="1" applyAlignment="1">
      <alignment horizontal="right"/>
    </xf>
    <xf numFmtId="0" fontId="0" fillId="4" borderId="21" xfId="0" applyFont="1" applyFill="1" applyBorder="1"/>
    <xf numFmtId="43" fontId="3" fillId="3" borderId="21" xfId="3" applyFont="1" applyFill="1" applyBorder="1" applyAlignment="1">
      <alignment horizontal="center"/>
    </xf>
    <xf numFmtId="43" fontId="3" fillId="4" borderId="21" xfId="3" applyFont="1" applyFill="1" applyBorder="1" applyAlignment="1">
      <alignment horizontal="right"/>
    </xf>
    <xf numFmtId="2" fontId="33" fillId="12" borderId="21" xfId="3" applyNumberFormat="1" applyFont="1" applyFill="1" applyBorder="1" applyAlignment="1">
      <alignment horizontal="right"/>
    </xf>
    <xf numFmtId="3" fontId="5" fillId="0" borderId="33" xfId="0" applyNumberFormat="1" applyFont="1" applyBorder="1" applyAlignment="1">
      <alignment horizontal="center"/>
    </xf>
    <xf numFmtId="3" fontId="5" fillId="0" borderId="30" xfId="0" applyNumberFormat="1" applyFont="1" applyBorder="1" applyAlignment="1">
      <alignment horizontal="center"/>
    </xf>
    <xf numFmtId="2" fontId="3" fillId="4" borderId="21" xfId="3" applyNumberFormat="1" applyFont="1" applyFill="1" applyBorder="1" applyAlignment="1">
      <alignment horizontal="center"/>
    </xf>
    <xf numFmtId="2" fontId="3" fillId="5" borderId="31" xfId="3" applyNumberFormat="1" applyFont="1" applyFill="1" applyBorder="1" applyAlignment="1" applyProtection="1">
      <alignment horizontal="right"/>
      <protection locked="0"/>
    </xf>
    <xf numFmtId="0" fontId="7" fillId="5" borderId="2" xfId="0" applyFont="1" applyFill="1" applyBorder="1" applyAlignment="1" applyProtection="1">
      <alignment horizontal="center" vertical="center"/>
      <protection locked="0"/>
    </xf>
    <xf numFmtId="0" fontId="7" fillId="5" borderId="3"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7" fillId="5" borderId="5"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0" fontId="7" fillId="5" borderId="6" xfId="0" applyFont="1" applyFill="1" applyBorder="1" applyAlignment="1" applyProtection="1">
      <alignment horizontal="center" vertical="center"/>
      <protection locked="0"/>
    </xf>
    <xf numFmtId="0" fontId="7" fillId="5" borderId="7"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5" borderId="9" xfId="0" applyFont="1" applyFill="1" applyBorder="1" applyAlignment="1" applyProtection="1">
      <alignment horizontal="center" vertical="center"/>
      <protection locked="0"/>
    </xf>
    <xf numFmtId="0" fontId="0" fillId="0" borderId="0" xfId="0" applyBorder="1" applyAlignment="1">
      <alignment horizontal="left" vertical="top" wrapText="1"/>
    </xf>
    <xf numFmtId="0" fontId="5" fillId="0" borderId="0" xfId="0" applyFont="1" applyFill="1" applyBorder="1" applyAlignment="1">
      <alignment horizontal="right"/>
    </xf>
    <xf numFmtId="0" fontId="15" fillId="4" borderId="11" xfId="0" applyFont="1" applyFill="1" applyBorder="1" applyAlignment="1">
      <alignment horizontal="left" vertical="center" wrapText="1"/>
    </xf>
    <xf numFmtId="0" fontId="15" fillId="4" borderId="13" xfId="0" applyFont="1" applyFill="1" applyBorder="1" applyAlignment="1">
      <alignment horizontal="left" vertical="center" wrapText="1"/>
    </xf>
    <xf numFmtId="0" fontId="36" fillId="0" borderId="11" xfId="0" applyFont="1" applyBorder="1" applyAlignment="1">
      <alignment horizontal="center"/>
    </xf>
    <xf numFmtId="0" fontId="36" fillId="0" borderId="12" xfId="0" applyFont="1" applyBorder="1" applyAlignment="1">
      <alignment horizontal="center"/>
    </xf>
    <xf numFmtId="0" fontId="36" fillId="0" borderId="13" xfId="0" applyFont="1" applyBorder="1" applyAlignment="1">
      <alignment horizontal="center"/>
    </xf>
    <xf numFmtId="0" fontId="5" fillId="2" borderId="11" xfId="0" applyFont="1" applyFill="1" applyBorder="1" applyAlignment="1">
      <alignment horizontal="center"/>
    </xf>
    <xf numFmtId="0" fontId="5" fillId="2" borderId="12" xfId="0" applyFont="1" applyFill="1" applyBorder="1" applyAlignment="1">
      <alignment horizontal="center"/>
    </xf>
    <xf numFmtId="0" fontId="5" fillId="2" borderId="13" xfId="0" applyFont="1" applyFill="1" applyBorder="1" applyAlignment="1">
      <alignment horizontal="center"/>
    </xf>
    <xf numFmtId="0" fontId="5" fillId="2" borderId="27" xfId="0" applyFont="1" applyFill="1" applyBorder="1" applyAlignment="1">
      <alignment horizontal="center"/>
    </xf>
    <xf numFmtId="0" fontId="5" fillId="2" borderId="21" xfId="0" applyFont="1" applyFill="1" applyBorder="1" applyAlignment="1">
      <alignment horizontal="center"/>
    </xf>
    <xf numFmtId="0" fontId="5" fillId="2" borderId="28" xfId="0" applyFont="1" applyFill="1" applyBorder="1" applyAlignment="1">
      <alignment horizontal="center"/>
    </xf>
    <xf numFmtId="0" fontId="1" fillId="0" borderId="0" xfId="0" applyFont="1" applyBorder="1" applyAlignment="1">
      <alignment horizontal="left" vertical="top" wrapText="1"/>
    </xf>
    <xf numFmtId="0" fontId="17" fillId="0" borderId="54" xfId="0" applyFont="1" applyBorder="1" applyAlignment="1">
      <alignment horizontal="center"/>
    </xf>
    <xf numFmtId="44" fontId="28" fillId="3" borderId="1" xfId="0" applyNumberFormat="1" applyFont="1" applyFill="1" applyBorder="1" applyAlignment="1">
      <alignment horizontal="left" vertical="center"/>
    </xf>
    <xf numFmtId="44" fontId="28" fillId="3" borderId="23" xfId="0" applyNumberFormat="1" applyFont="1" applyFill="1" applyBorder="1" applyAlignment="1">
      <alignment horizontal="left" vertical="center"/>
    </xf>
    <xf numFmtId="0" fontId="1" fillId="3" borderId="1" xfId="0" applyFont="1" applyFill="1" applyBorder="1" applyAlignment="1">
      <alignment horizontal="center"/>
    </xf>
    <xf numFmtId="0" fontId="15" fillId="3" borderId="1" xfId="0" applyFont="1" applyFill="1" applyBorder="1" applyAlignment="1">
      <alignment horizontal="center" vertical="center"/>
    </xf>
    <xf numFmtId="0" fontId="15" fillId="3" borderId="23" xfId="0" applyFont="1" applyFill="1" applyBorder="1" applyAlignment="1">
      <alignment horizontal="center" vertical="center"/>
    </xf>
    <xf numFmtId="0" fontId="22" fillId="3" borderId="23" xfId="0" applyFont="1" applyFill="1" applyBorder="1" applyAlignment="1" applyProtection="1">
      <alignment horizontal="center" vertical="center" wrapText="1"/>
    </xf>
    <xf numFmtId="0" fontId="22" fillId="3" borderId="31" xfId="0" applyFont="1" applyFill="1" applyBorder="1" applyAlignment="1" applyProtection="1">
      <alignment horizontal="center" vertical="center" wrapText="1"/>
    </xf>
    <xf numFmtId="0" fontId="13" fillId="0" borderId="0" xfId="0" applyFont="1" applyAlignment="1">
      <alignment horizontal="left"/>
    </xf>
    <xf numFmtId="0" fontId="32" fillId="12" borderId="38" xfId="0" applyFont="1" applyFill="1" applyBorder="1" applyAlignment="1">
      <alignment horizontal="left"/>
    </xf>
    <xf numFmtId="0" fontId="32" fillId="12" borderId="47" xfId="0" applyFont="1" applyFill="1" applyBorder="1" applyAlignment="1">
      <alignment horizontal="left"/>
    </xf>
    <xf numFmtId="44" fontId="28" fillId="3" borderId="52" xfId="0" applyNumberFormat="1" applyFont="1" applyFill="1" applyBorder="1" applyAlignment="1">
      <alignment horizontal="left" vertical="center"/>
    </xf>
    <xf numFmtId="44" fontId="28" fillId="3" borderId="40" xfId="0" applyNumberFormat="1" applyFont="1" applyFill="1" applyBorder="1" applyAlignment="1">
      <alignment horizontal="left" vertical="center"/>
    </xf>
    <xf numFmtId="0" fontId="1" fillId="3" borderId="38" xfId="0" applyFont="1" applyFill="1" applyBorder="1" applyAlignment="1" applyProtection="1">
      <alignment horizontal="center"/>
    </xf>
    <xf numFmtId="0" fontId="1" fillId="3" borderId="44" xfId="0" applyFont="1" applyFill="1" applyBorder="1" applyAlignment="1" applyProtection="1">
      <alignment horizontal="center"/>
    </xf>
    <xf numFmtId="0" fontId="15" fillId="3" borderId="23" xfId="0" applyFont="1" applyFill="1" applyBorder="1" applyAlignment="1" applyProtection="1">
      <alignment horizontal="center" vertical="center"/>
    </xf>
    <xf numFmtId="0" fontId="15" fillId="3" borderId="14" xfId="0" applyFont="1" applyFill="1" applyBorder="1" applyAlignment="1" applyProtection="1">
      <alignment horizontal="center" vertical="center"/>
    </xf>
    <xf numFmtId="0" fontId="22" fillId="3" borderId="14" xfId="0" applyFont="1" applyFill="1" applyBorder="1" applyAlignment="1" applyProtection="1">
      <alignment horizontal="center" vertical="center" wrapText="1"/>
    </xf>
    <xf numFmtId="0" fontId="36" fillId="0" borderId="38" xfId="0" applyFont="1" applyBorder="1" applyAlignment="1">
      <alignment horizontal="center"/>
    </xf>
    <xf numFmtId="0" fontId="36" fillId="0" borderId="47" xfId="0" applyFont="1" applyBorder="1" applyAlignment="1">
      <alignment horizontal="center"/>
    </xf>
    <xf numFmtId="0" fontId="36" fillId="0" borderId="44" xfId="0" applyFont="1" applyBorder="1" applyAlignment="1">
      <alignment horizontal="center"/>
    </xf>
    <xf numFmtId="0" fontId="15" fillId="3" borderId="14" xfId="0" applyFont="1" applyFill="1" applyBorder="1" applyAlignment="1">
      <alignment horizontal="center" vertical="center"/>
    </xf>
    <xf numFmtId="0" fontId="4" fillId="0" borderId="0" xfId="0" applyFont="1" applyBorder="1" applyAlignment="1">
      <alignment horizontal="center"/>
    </xf>
    <xf numFmtId="0" fontId="0" fillId="0" borderId="0" xfId="0" applyFont="1" applyFill="1" applyBorder="1" applyAlignment="1">
      <alignment horizontal="center"/>
    </xf>
    <xf numFmtId="0" fontId="36" fillId="0" borderId="0" xfId="0" applyFont="1" applyBorder="1" applyAlignment="1">
      <alignment horizontal="center"/>
    </xf>
    <xf numFmtId="0" fontId="13" fillId="0" borderId="0" xfId="0" applyFont="1" applyBorder="1" applyAlignment="1">
      <alignment horizontal="left"/>
    </xf>
    <xf numFmtId="0" fontId="30" fillId="0" borderId="0" xfId="0" applyFont="1" applyAlignment="1">
      <alignment horizontal="left" wrapText="1"/>
    </xf>
    <xf numFmtId="0" fontId="31" fillId="0" borderId="0" xfId="0" applyFont="1" applyAlignment="1">
      <alignment horizontal="left" wrapText="1"/>
    </xf>
    <xf numFmtId="0" fontId="19" fillId="0" borderId="0" xfId="0" applyFont="1" applyFill="1" applyBorder="1" applyAlignment="1">
      <alignment horizontal="center"/>
    </xf>
    <xf numFmtId="0" fontId="48" fillId="6" borderId="2" xfId="0" applyFont="1" applyFill="1" applyBorder="1" applyAlignment="1">
      <alignment horizontal="center"/>
    </xf>
    <xf numFmtId="0" fontId="48" fillId="6" borderId="4" xfId="0" applyFont="1" applyFill="1" applyBorder="1" applyAlignment="1">
      <alignment horizontal="center"/>
    </xf>
    <xf numFmtId="0" fontId="22" fillId="9" borderId="3" xfId="0" applyFont="1" applyFill="1" applyBorder="1" applyAlignment="1"/>
    <xf numFmtId="0" fontId="22" fillId="9" borderId="4" xfId="0" applyFont="1" applyFill="1" applyBorder="1" applyAlignment="1"/>
    <xf numFmtId="0" fontId="22" fillId="9" borderId="0" xfId="0" applyFont="1" applyFill="1" applyBorder="1" applyAlignment="1">
      <alignment horizontal="left"/>
    </xf>
    <xf numFmtId="0" fontId="22" fillId="9" borderId="6" xfId="0" applyFont="1" applyFill="1" applyBorder="1" applyAlignment="1">
      <alignment horizontal="left"/>
    </xf>
    <xf numFmtId="0" fontId="22" fillId="9" borderId="8" xfId="0" applyFont="1" applyFill="1" applyBorder="1" applyAlignment="1">
      <alignment horizontal="left"/>
    </xf>
    <xf numFmtId="0" fontId="22" fillId="9" borderId="9" xfId="0" applyFont="1" applyFill="1" applyBorder="1" applyAlignment="1">
      <alignment horizontal="left"/>
    </xf>
    <xf numFmtId="0" fontId="22" fillId="9" borderId="3" xfId="0" applyFont="1" applyFill="1" applyBorder="1" applyAlignment="1">
      <alignment horizontal="left"/>
    </xf>
    <xf numFmtId="0" fontId="22" fillId="9" borderId="4" xfId="0" applyFont="1" applyFill="1" applyBorder="1" applyAlignment="1">
      <alignment horizontal="left"/>
    </xf>
    <xf numFmtId="0" fontId="22" fillId="9" borderId="0" xfId="0" applyFont="1" applyFill="1" applyBorder="1" applyAlignment="1">
      <alignment horizontal="left" wrapText="1"/>
    </xf>
    <xf numFmtId="0" fontId="22" fillId="9" borderId="6" xfId="0" applyFont="1" applyFill="1" applyBorder="1" applyAlignment="1">
      <alignment horizontal="left" wrapText="1"/>
    </xf>
    <xf numFmtId="0" fontId="52" fillId="0" borderId="3" xfId="0" applyFont="1" applyBorder="1" applyAlignment="1">
      <alignment horizontal="left"/>
    </xf>
    <xf numFmtId="0" fontId="52" fillId="0" borderId="4" xfId="0" applyFont="1" applyBorder="1" applyAlignment="1">
      <alignment horizontal="left"/>
    </xf>
    <xf numFmtId="0" fontId="1" fillId="0" borderId="0" xfId="0" applyFont="1" applyBorder="1" applyAlignment="1">
      <alignment horizontal="right"/>
    </xf>
    <xf numFmtId="0" fontId="7" fillId="7" borderId="12" xfId="0" applyFont="1" applyFill="1" applyBorder="1" applyAlignment="1">
      <alignment horizontal="left"/>
    </xf>
    <xf numFmtId="0" fontId="17" fillId="9" borderId="0" xfId="0" applyFont="1" applyFill="1" applyBorder="1" applyAlignment="1">
      <alignment horizontal="right"/>
    </xf>
    <xf numFmtId="0" fontId="36" fillId="7" borderId="11" xfId="0" applyFont="1" applyFill="1" applyBorder="1" applyAlignment="1">
      <alignment horizontal="left"/>
    </xf>
    <xf numFmtId="0" fontId="36" fillId="7" borderId="12" xfId="0" applyFont="1" applyFill="1" applyBorder="1" applyAlignment="1">
      <alignment horizontal="left"/>
    </xf>
    <xf numFmtId="0" fontId="36" fillId="7" borderId="13" xfId="0" applyFont="1" applyFill="1" applyBorder="1" applyAlignment="1">
      <alignment horizontal="left"/>
    </xf>
    <xf numFmtId="0" fontId="5" fillId="2" borderId="5" xfId="0" applyFont="1" applyFill="1" applyBorder="1" applyAlignment="1">
      <alignment horizontal="center"/>
    </xf>
    <xf numFmtId="0" fontId="5" fillId="2" borderId="0" xfId="0" applyFont="1" applyFill="1" applyBorder="1" applyAlignment="1">
      <alignment horizontal="center"/>
    </xf>
    <xf numFmtId="0" fontId="5" fillId="2" borderId="6" xfId="0" applyFont="1" applyFill="1" applyBorder="1" applyAlignment="1">
      <alignment horizontal="center"/>
    </xf>
    <xf numFmtId="0" fontId="0" fillId="9" borderId="0" xfId="0" applyFill="1" applyBorder="1" applyAlignment="1">
      <alignment horizontal="center"/>
    </xf>
    <xf numFmtId="164" fontId="0" fillId="9" borderId="0" xfId="0" applyNumberFormat="1" applyFill="1" applyBorder="1" applyAlignment="1">
      <alignment horizontal="center"/>
    </xf>
    <xf numFmtId="0" fontId="7" fillId="3" borderId="11" xfId="0" applyFont="1" applyFill="1" applyBorder="1" applyAlignment="1">
      <alignment horizontal="center"/>
    </xf>
    <xf numFmtId="0" fontId="7" fillId="3" borderId="13" xfId="0" applyFont="1" applyFill="1" applyBorder="1" applyAlignment="1">
      <alignment horizontal="center"/>
    </xf>
    <xf numFmtId="0" fontId="19" fillId="5" borderId="11" xfId="0" applyFont="1" applyFill="1" applyBorder="1" applyAlignment="1" applyProtection="1">
      <alignment horizontal="left" shrinkToFit="1"/>
      <protection locked="0"/>
    </xf>
    <xf numFmtId="0" fontId="19" fillId="5" borderId="13" xfId="0" applyFont="1" applyFill="1" applyBorder="1" applyAlignment="1" applyProtection="1">
      <alignment horizontal="left" shrinkToFit="1"/>
      <protection locked="0"/>
    </xf>
    <xf numFmtId="0" fontId="38" fillId="0" borderId="8" xfId="0" applyFont="1" applyBorder="1" applyAlignment="1">
      <alignment horizontal="center"/>
    </xf>
    <xf numFmtId="0" fontId="38" fillId="0" borderId="9" xfId="0" applyFont="1" applyBorder="1" applyAlignment="1">
      <alignment horizontal="center"/>
    </xf>
    <xf numFmtId="0" fontId="7" fillId="7" borderId="7" xfId="0" applyFont="1" applyFill="1" applyBorder="1" applyAlignment="1">
      <alignment horizontal="left"/>
    </xf>
    <xf numFmtId="0" fontId="7" fillId="7" borderId="8" xfId="0" applyFont="1" applyFill="1" applyBorder="1" applyAlignment="1">
      <alignment horizontal="left"/>
    </xf>
    <xf numFmtId="0" fontId="7" fillId="7" borderId="9" xfId="0" applyFont="1" applyFill="1" applyBorder="1" applyAlignment="1">
      <alignment horizontal="left"/>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15" fillId="0" borderId="0" xfId="0" applyFont="1" applyAlignment="1">
      <alignment horizontal="center"/>
    </xf>
    <xf numFmtId="0" fontId="15" fillId="0" borderId="0" xfId="0" applyFont="1" applyBorder="1" applyAlignment="1">
      <alignment horizontal="center"/>
    </xf>
    <xf numFmtId="0" fontId="5" fillId="0" borderId="0" xfId="0" applyFont="1" applyBorder="1" applyAlignment="1">
      <alignment horizontal="right"/>
    </xf>
    <xf numFmtId="0" fontId="15" fillId="9" borderId="0" xfId="0" applyFont="1" applyFill="1" applyBorder="1" applyAlignment="1" applyProtection="1">
      <alignment horizontal="center"/>
    </xf>
    <xf numFmtId="0" fontId="7" fillId="11" borderId="11" xfId="0" applyFont="1" applyFill="1" applyBorder="1" applyAlignment="1">
      <alignment horizontal="center"/>
    </xf>
    <xf numFmtId="0" fontId="7" fillId="11" borderId="13" xfId="0" applyFont="1" applyFill="1" applyBorder="1" applyAlignment="1">
      <alignment horizontal="center"/>
    </xf>
    <xf numFmtId="0" fontId="7" fillId="12" borderId="11" xfId="0" applyFont="1" applyFill="1" applyBorder="1" applyAlignment="1">
      <alignment horizontal="center"/>
    </xf>
    <xf numFmtId="0" fontId="7" fillId="12" borderId="13" xfId="0" applyFont="1" applyFill="1" applyBorder="1" applyAlignment="1">
      <alignment horizontal="center"/>
    </xf>
    <xf numFmtId="0" fontId="7" fillId="22" borderId="11" xfId="0" applyFont="1" applyFill="1" applyBorder="1" applyAlignment="1">
      <alignment horizontal="center"/>
    </xf>
    <xf numFmtId="0" fontId="7" fillId="22" borderId="13" xfId="0" applyFont="1" applyFill="1" applyBorder="1" applyAlignment="1">
      <alignment horizontal="center"/>
    </xf>
    <xf numFmtId="0" fontId="7" fillId="18" borderId="11" xfId="0" applyFont="1" applyFill="1" applyBorder="1" applyAlignment="1">
      <alignment horizontal="center"/>
    </xf>
    <xf numFmtId="0" fontId="7" fillId="18" borderId="13" xfId="0" applyFont="1" applyFill="1" applyBorder="1" applyAlignment="1">
      <alignment horizontal="center"/>
    </xf>
    <xf numFmtId="0" fontId="7" fillId="13" borderId="11" xfId="0" applyFont="1" applyFill="1" applyBorder="1" applyAlignment="1">
      <alignment horizontal="center"/>
    </xf>
    <xf numFmtId="0" fontId="7" fillId="13" borderId="13" xfId="0" applyFont="1" applyFill="1" applyBorder="1" applyAlignment="1">
      <alignment horizontal="center"/>
    </xf>
    <xf numFmtId="0" fontId="7" fillId="14" borderId="11" xfId="0" applyFont="1" applyFill="1" applyBorder="1" applyAlignment="1">
      <alignment horizontal="center"/>
    </xf>
    <xf numFmtId="0" fontId="7" fillId="14" borderId="13" xfId="0" applyFont="1" applyFill="1" applyBorder="1" applyAlignment="1">
      <alignment horizontal="center"/>
    </xf>
    <xf numFmtId="0" fontId="49" fillId="15" borderId="11" xfId="0" applyFont="1" applyFill="1" applyBorder="1" applyAlignment="1">
      <alignment horizontal="center"/>
    </xf>
    <xf numFmtId="0" fontId="49" fillId="15" borderId="13" xfId="0" applyFont="1" applyFill="1" applyBorder="1" applyAlignment="1">
      <alignment horizontal="center"/>
    </xf>
    <xf numFmtId="0" fontId="49" fillId="8" borderId="11" xfId="0" applyFont="1" applyFill="1" applyBorder="1" applyAlignment="1">
      <alignment horizontal="center"/>
    </xf>
    <xf numFmtId="0" fontId="49" fillId="8" borderId="13" xfId="0" applyFont="1" applyFill="1" applyBorder="1" applyAlignment="1">
      <alignment horizontal="center"/>
    </xf>
    <xf numFmtId="0" fontId="35" fillId="7" borderId="11" xfId="0" applyFont="1" applyFill="1" applyBorder="1" applyAlignment="1">
      <alignment horizontal="center"/>
    </xf>
    <xf numFmtId="0" fontId="35" fillId="7" borderId="12" xfId="0" applyFont="1" applyFill="1" applyBorder="1" applyAlignment="1">
      <alignment horizontal="center"/>
    </xf>
    <xf numFmtId="0" fontId="35" fillId="7" borderId="13" xfId="0" applyFont="1" applyFill="1" applyBorder="1" applyAlignment="1">
      <alignment horizontal="center"/>
    </xf>
    <xf numFmtId="0" fontId="6" fillId="10" borderId="2" xfId="0" applyFont="1" applyFill="1" applyBorder="1" applyAlignment="1">
      <alignment horizontal="center"/>
    </xf>
    <xf numFmtId="0" fontId="6" fillId="10" borderId="4" xfId="0" applyFont="1" applyFill="1" applyBorder="1" applyAlignment="1">
      <alignment horizontal="center"/>
    </xf>
    <xf numFmtId="0" fontId="44" fillId="13" borderId="11" xfId="0" applyFont="1" applyFill="1" applyBorder="1" applyAlignment="1">
      <alignment horizontal="center"/>
    </xf>
    <xf numFmtId="0" fontId="44" fillId="13" borderId="13" xfId="0" applyFont="1" applyFill="1" applyBorder="1" applyAlignment="1">
      <alignment horizontal="center"/>
    </xf>
    <xf numFmtId="0" fontId="44" fillId="18" borderId="11" xfId="0" applyFont="1" applyFill="1" applyBorder="1" applyAlignment="1">
      <alignment horizontal="center"/>
    </xf>
    <xf numFmtId="0" fontId="44" fillId="18" borderId="13" xfId="0" applyFont="1" applyFill="1" applyBorder="1" applyAlignment="1">
      <alignment horizontal="center"/>
    </xf>
    <xf numFmtId="0" fontId="35" fillId="0" borderId="46" xfId="0" applyFont="1" applyBorder="1" applyAlignment="1">
      <alignment horizontal="left"/>
    </xf>
    <xf numFmtId="0" fontId="35" fillId="0" borderId="47" xfId="0" applyFont="1" applyBorder="1" applyAlignment="1">
      <alignment horizontal="left"/>
    </xf>
    <xf numFmtId="0" fontId="61" fillId="7" borderId="11" xfId="4" applyFont="1" applyFill="1" applyBorder="1" applyAlignment="1" applyProtection="1">
      <alignment horizontal="left"/>
    </xf>
    <xf numFmtId="0" fontId="61" fillId="7" borderId="12" xfId="4" applyFont="1" applyFill="1" applyBorder="1" applyAlignment="1" applyProtection="1">
      <alignment horizontal="left"/>
    </xf>
    <xf numFmtId="0" fontId="61" fillId="7" borderId="13" xfId="4" applyFont="1" applyFill="1" applyBorder="1" applyAlignment="1" applyProtection="1">
      <alignment horizontal="left"/>
    </xf>
    <xf numFmtId="164" fontId="3" fillId="0" borderId="53" xfId="0" applyNumberFormat="1" applyFont="1" applyBorder="1" applyAlignment="1">
      <alignment horizontal="right"/>
    </xf>
    <xf numFmtId="164" fontId="3" fillId="0" borderId="59" xfId="0" applyNumberFormat="1" applyFont="1" applyBorder="1" applyAlignment="1">
      <alignment horizontal="right"/>
    </xf>
    <xf numFmtId="8" fontId="3" fillId="0" borderId="47" xfId="0" applyNumberFormat="1" applyFont="1" applyBorder="1" applyAlignment="1">
      <alignment horizontal="right"/>
    </xf>
    <xf numFmtId="8" fontId="3" fillId="0" borderId="48" xfId="0" applyNumberFormat="1" applyFont="1" applyBorder="1" applyAlignment="1">
      <alignment horizontal="right"/>
    </xf>
    <xf numFmtId="9" fontId="3" fillId="0" borderId="47" xfId="0" applyNumberFormat="1" applyFont="1" applyBorder="1" applyAlignment="1">
      <alignment horizontal="right"/>
    </xf>
    <xf numFmtId="9" fontId="3" fillId="0" borderId="48" xfId="0" applyNumberFormat="1" applyFont="1" applyBorder="1" applyAlignment="1">
      <alignment horizontal="right"/>
    </xf>
    <xf numFmtId="164" fontId="67" fillId="21" borderId="12" xfId="0" applyNumberFormat="1" applyFont="1" applyFill="1" applyBorder="1" applyAlignment="1">
      <alignment horizontal="right"/>
    </xf>
    <xf numFmtId="164" fontId="67" fillId="21" borderId="13" xfId="0" applyNumberFormat="1" applyFont="1" applyFill="1" applyBorder="1" applyAlignment="1">
      <alignment horizontal="right"/>
    </xf>
    <xf numFmtId="0" fontId="44" fillId="14" borderId="11" xfId="0" applyFont="1" applyFill="1" applyBorder="1" applyAlignment="1">
      <alignment horizontal="center"/>
    </xf>
    <xf numFmtId="0" fontId="44" fillId="14" borderId="13" xfId="0" applyFont="1" applyFill="1" applyBorder="1" applyAlignment="1">
      <alignment horizontal="center"/>
    </xf>
    <xf numFmtId="0" fontId="43" fillId="15" borderId="11" xfId="0" applyFont="1" applyFill="1" applyBorder="1" applyAlignment="1">
      <alignment horizontal="center"/>
    </xf>
    <xf numFmtId="0" fontId="43" fillId="15" borderId="13" xfId="0" applyFont="1" applyFill="1" applyBorder="1" applyAlignment="1">
      <alignment horizontal="center"/>
    </xf>
    <xf numFmtId="0" fontId="43" fillId="8" borderId="2" xfId="0" applyFont="1" applyFill="1" applyBorder="1" applyAlignment="1">
      <alignment horizontal="center"/>
    </xf>
    <xf numFmtId="0" fontId="43" fillId="8" borderId="4" xfId="0" applyFont="1" applyFill="1" applyBorder="1" applyAlignment="1">
      <alignment horizontal="center"/>
    </xf>
    <xf numFmtId="0" fontId="43" fillId="6" borderId="2" xfId="0" applyFont="1" applyFill="1" applyBorder="1" applyAlignment="1">
      <alignment horizontal="center"/>
    </xf>
    <xf numFmtId="0" fontId="43" fillId="6" borderId="4" xfId="0" applyFont="1" applyFill="1" applyBorder="1" applyAlignment="1">
      <alignment horizontal="center"/>
    </xf>
    <xf numFmtId="0" fontId="44" fillId="3" borderId="2" xfId="0" applyFont="1" applyFill="1" applyBorder="1" applyAlignment="1">
      <alignment horizontal="center"/>
    </xf>
    <xf numFmtId="0" fontId="44" fillId="3" borderId="4" xfId="0" applyFont="1" applyFill="1" applyBorder="1" applyAlignment="1">
      <alignment horizontal="center"/>
    </xf>
    <xf numFmtId="0" fontId="44" fillId="12" borderId="2" xfId="0" applyFont="1" applyFill="1" applyBorder="1" applyAlignment="1">
      <alignment horizontal="center"/>
    </xf>
    <xf numFmtId="0" fontId="44" fillId="12" borderId="4" xfId="0" applyFont="1" applyFill="1" applyBorder="1" applyAlignment="1">
      <alignment horizontal="center"/>
    </xf>
    <xf numFmtId="0" fontId="35" fillId="0" borderId="58" xfId="0" applyFont="1" applyBorder="1" applyAlignment="1">
      <alignment horizontal="left"/>
    </xf>
    <xf numFmtId="0" fontId="35" fillId="0" borderId="53" xfId="0" applyFont="1" applyBorder="1" applyAlignment="1">
      <alignment horizontal="left"/>
    </xf>
    <xf numFmtId="0" fontId="35" fillId="0" borderId="43" xfId="0" applyFont="1" applyBorder="1" applyAlignment="1">
      <alignment horizontal="left"/>
    </xf>
    <xf numFmtId="0" fontId="35" fillId="0" borderId="41" xfId="0" applyFont="1" applyBorder="1" applyAlignment="1">
      <alignment horizontal="left"/>
    </xf>
    <xf numFmtId="0" fontId="44" fillId="11" borderId="2" xfId="0" applyFont="1" applyFill="1" applyBorder="1" applyAlignment="1">
      <alignment horizontal="center"/>
    </xf>
    <xf numFmtId="0" fontId="44" fillId="11" borderId="4" xfId="0" applyFont="1" applyFill="1" applyBorder="1" applyAlignment="1">
      <alignment horizontal="center"/>
    </xf>
    <xf numFmtId="164" fontId="3" fillId="0" borderId="47" xfId="0" applyNumberFormat="1" applyFont="1" applyBorder="1" applyAlignment="1">
      <alignment horizontal="right"/>
    </xf>
    <xf numFmtId="164" fontId="3" fillId="0" borderId="48" xfId="0" applyNumberFormat="1" applyFont="1" applyBorder="1" applyAlignment="1">
      <alignment horizontal="right"/>
    </xf>
    <xf numFmtId="0" fontId="67" fillId="21" borderId="11" xfId="0" applyFont="1" applyFill="1" applyBorder="1" applyAlignment="1">
      <alignment horizontal="left"/>
    </xf>
    <xf numFmtId="0" fontId="67" fillId="21" borderId="12" xfId="0" applyFont="1" applyFill="1" applyBorder="1" applyAlignment="1">
      <alignment horizontal="left"/>
    </xf>
    <xf numFmtId="8" fontId="3" fillId="0" borderId="41" xfId="0" applyNumberFormat="1" applyFont="1" applyBorder="1" applyAlignment="1"/>
    <xf numFmtId="8" fontId="3" fillId="0" borderId="36" xfId="0" applyNumberFormat="1" applyFont="1" applyBorder="1" applyAlignment="1"/>
    <xf numFmtId="0" fontId="50" fillId="3" borderId="52" xfId="0" applyFont="1" applyFill="1" applyBorder="1" applyAlignment="1" applyProtection="1">
      <alignment horizontal="right"/>
    </xf>
    <xf numFmtId="0" fontId="50" fillId="3" borderId="49" xfId="0" applyFont="1" applyFill="1" applyBorder="1" applyAlignment="1" applyProtection="1">
      <alignment horizontal="right"/>
    </xf>
    <xf numFmtId="0" fontId="5" fillId="9" borderId="11" xfId="0" applyFont="1" applyFill="1" applyBorder="1" applyAlignment="1" applyProtection="1">
      <alignment horizontal="center"/>
    </xf>
    <xf numFmtId="0" fontId="5" fillId="9" borderId="12" xfId="0" applyFont="1" applyFill="1" applyBorder="1" applyAlignment="1" applyProtection="1">
      <alignment horizontal="center"/>
    </xf>
    <xf numFmtId="0" fontId="5" fillId="9" borderId="13" xfId="0" applyFont="1" applyFill="1" applyBorder="1" applyAlignment="1" applyProtection="1">
      <alignment horizont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xf>
    <xf numFmtId="0" fontId="10" fillId="7" borderId="11" xfId="0" applyFont="1" applyFill="1" applyBorder="1" applyAlignment="1" applyProtection="1">
      <alignment horizontal="left" vertical="center"/>
    </xf>
    <xf numFmtId="0" fontId="10" fillId="7" borderId="12" xfId="0" applyFont="1" applyFill="1" applyBorder="1" applyAlignment="1" applyProtection="1">
      <alignment horizontal="left" vertical="center"/>
    </xf>
    <xf numFmtId="0" fontId="10" fillId="7" borderId="13" xfId="0" applyFont="1" applyFill="1" applyBorder="1" applyAlignment="1" applyProtection="1">
      <alignment horizontal="left" vertical="center"/>
    </xf>
    <xf numFmtId="0" fontId="35" fillId="7" borderId="11" xfId="0" applyFont="1" applyFill="1" applyBorder="1" applyAlignment="1" applyProtection="1">
      <alignment horizontal="left" vertical="center"/>
    </xf>
    <xf numFmtId="0" fontId="35" fillId="7" borderId="12" xfId="0" applyFont="1" applyFill="1" applyBorder="1" applyAlignment="1" applyProtection="1">
      <alignment horizontal="left" vertical="center"/>
    </xf>
    <xf numFmtId="0" fontId="35" fillId="7" borderId="13" xfId="0" applyFont="1" applyFill="1" applyBorder="1" applyAlignment="1" applyProtection="1">
      <alignment horizontal="left" vertical="center"/>
    </xf>
    <xf numFmtId="0" fontId="1" fillId="0" borderId="49" xfId="0" applyFont="1" applyBorder="1" applyAlignment="1" applyProtection="1">
      <alignment horizontal="left" vertical="top" wrapText="1"/>
    </xf>
    <xf numFmtId="0" fontId="1" fillId="0" borderId="0" xfId="0" applyFont="1" applyBorder="1" applyAlignment="1" applyProtection="1">
      <alignment horizontal="left" vertical="top" wrapText="1"/>
    </xf>
    <xf numFmtId="0" fontId="5" fillId="9" borderId="11" xfId="0" applyFont="1" applyFill="1" applyBorder="1" applyAlignment="1">
      <alignment horizontal="center"/>
    </xf>
    <xf numFmtId="0" fontId="5" fillId="9" borderId="12" xfId="0" applyFont="1" applyFill="1" applyBorder="1" applyAlignment="1">
      <alignment horizontal="center"/>
    </xf>
    <xf numFmtId="0" fontId="5" fillId="9" borderId="13" xfId="0" applyFont="1" applyFill="1" applyBorder="1" applyAlignment="1">
      <alignment horizontal="center"/>
    </xf>
    <xf numFmtId="0" fontId="5" fillId="9" borderId="23" xfId="0" applyFont="1" applyFill="1" applyBorder="1" applyAlignment="1">
      <alignment horizontal="center" vertical="center"/>
    </xf>
    <xf numFmtId="0" fontId="5" fillId="9" borderId="31" xfId="0" applyFont="1" applyFill="1" applyBorder="1" applyAlignment="1">
      <alignment horizontal="center" vertical="center"/>
    </xf>
    <xf numFmtId="0" fontId="5" fillId="16" borderId="23" xfId="0" applyFont="1" applyFill="1" applyBorder="1" applyAlignment="1">
      <alignment horizontal="center" vertical="center"/>
    </xf>
    <xf numFmtId="0" fontId="5" fillId="16" borderId="31" xfId="0" applyFont="1" applyFill="1" applyBorder="1" applyAlignment="1">
      <alignment horizontal="center" vertical="center"/>
    </xf>
    <xf numFmtId="0" fontId="5" fillId="17" borderId="23" xfId="0" applyFont="1" applyFill="1" applyBorder="1" applyAlignment="1">
      <alignment horizontal="center" vertical="center"/>
    </xf>
    <xf numFmtId="0" fontId="5" fillId="17" borderId="31" xfId="0" applyFont="1" applyFill="1" applyBorder="1" applyAlignment="1">
      <alignment horizontal="center" vertical="center"/>
    </xf>
    <xf numFmtId="0" fontId="17" fillId="12" borderId="47" xfId="0" applyFont="1" applyFill="1" applyBorder="1" applyAlignment="1">
      <alignment horizontal="center"/>
    </xf>
    <xf numFmtId="0" fontId="17" fillId="12" borderId="44" xfId="0" applyFont="1" applyFill="1" applyBorder="1" applyAlignment="1">
      <alignment horizontal="center"/>
    </xf>
    <xf numFmtId="0" fontId="17" fillId="11" borderId="47" xfId="0" applyFont="1" applyFill="1" applyBorder="1" applyAlignment="1">
      <alignment horizontal="center"/>
    </xf>
    <xf numFmtId="0" fontId="17" fillId="11" borderId="44" xfId="0" applyFont="1" applyFill="1" applyBorder="1" applyAlignment="1">
      <alignment horizontal="center"/>
    </xf>
    <xf numFmtId="0" fontId="5" fillId="0" borderId="58" xfId="0" applyFont="1" applyBorder="1" applyAlignment="1">
      <alignment horizontal="center"/>
    </xf>
    <xf numFmtId="0" fontId="5" fillId="0" borderId="53" xfId="0" applyFont="1" applyBorder="1" applyAlignment="1">
      <alignment horizontal="center"/>
    </xf>
    <xf numFmtId="0" fontId="5" fillId="0" borderId="59" xfId="0" applyFont="1" applyBorder="1" applyAlignment="1">
      <alignment horizontal="center"/>
    </xf>
    <xf numFmtId="0" fontId="5" fillId="5" borderId="11" xfId="0" applyFont="1" applyFill="1" applyBorder="1" applyAlignment="1">
      <alignment horizontal="center"/>
    </xf>
    <xf numFmtId="0" fontId="5" fillId="5" borderId="12" xfId="0" applyFont="1" applyFill="1" applyBorder="1" applyAlignment="1">
      <alignment horizontal="center"/>
    </xf>
    <xf numFmtId="0" fontId="5" fillId="5" borderId="13" xfId="0" applyFont="1" applyFill="1" applyBorder="1" applyAlignment="1">
      <alignment horizontal="center"/>
    </xf>
    <xf numFmtId="0" fontId="50" fillId="0" borderId="46" xfId="0" applyFont="1" applyBorder="1" applyAlignment="1" applyProtection="1">
      <alignment horizontal="center"/>
    </xf>
    <xf numFmtId="0" fontId="50" fillId="0" borderId="47" xfId="0" applyFont="1" applyBorder="1" applyAlignment="1" applyProtection="1">
      <alignment horizontal="center"/>
    </xf>
    <xf numFmtId="0" fontId="50" fillId="0" borderId="48" xfId="0" applyFont="1" applyBorder="1" applyAlignment="1" applyProtection="1">
      <alignment horizontal="center"/>
    </xf>
    <xf numFmtId="0" fontId="37" fillId="9" borderId="22" xfId="0" applyFont="1" applyFill="1" applyBorder="1" applyAlignment="1" applyProtection="1">
      <alignment horizontal="left" vertical="top" wrapText="1"/>
    </xf>
    <xf numFmtId="0" fontId="37" fillId="9" borderId="15" xfId="0" applyFont="1" applyFill="1" applyBorder="1" applyAlignment="1" applyProtection="1">
      <alignment horizontal="left" vertical="top" wrapText="1"/>
    </xf>
    <xf numFmtId="0" fontId="37" fillId="9" borderId="23" xfId="0" applyNumberFormat="1" applyFont="1" applyFill="1" applyBorder="1" applyAlignment="1" applyProtection="1">
      <alignment horizontal="center" vertical="center" wrapText="1"/>
    </xf>
    <xf numFmtId="0" fontId="37" fillId="9" borderId="14" xfId="0" applyNumberFormat="1" applyFont="1" applyFill="1" applyBorder="1" applyAlignment="1" applyProtection="1">
      <alignment horizontal="center" vertical="center" wrapText="1"/>
    </xf>
    <xf numFmtId="0" fontId="37" fillId="5" borderId="23" xfId="0" applyFont="1" applyFill="1" applyBorder="1" applyAlignment="1" applyProtection="1">
      <alignment horizontal="center" vertical="center" wrapText="1"/>
      <protection locked="0"/>
    </xf>
    <xf numFmtId="0" fontId="37" fillId="5" borderId="14" xfId="0" applyFont="1" applyFill="1" applyBorder="1" applyAlignment="1" applyProtection="1">
      <alignment horizontal="center" vertical="center" wrapText="1"/>
      <protection locked="0"/>
    </xf>
    <xf numFmtId="0" fontId="37" fillId="5" borderId="34" xfId="0" applyFont="1" applyFill="1" applyBorder="1" applyAlignment="1" applyProtection="1">
      <alignment horizontal="center" vertical="center" wrapText="1"/>
      <protection locked="0"/>
    </xf>
    <xf numFmtId="0" fontId="37" fillId="5" borderId="29" xfId="0" applyFont="1" applyFill="1" applyBorder="1" applyAlignment="1" applyProtection="1">
      <alignment horizontal="center" vertical="center" wrapText="1"/>
      <protection locked="0"/>
    </xf>
    <xf numFmtId="0" fontId="6" fillId="7" borderId="11" xfId="0" applyFont="1" applyFill="1" applyBorder="1" applyAlignment="1">
      <alignment horizontal="left"/>
    </xf>
    <xf numFmtId="0" fontId="6" fillId="7" borderId="12" xfId="0" applyFont="1" applyFill="1" applyBorder="1" applyAlignment="1">
      <alignment horizontal="left"/>
    </xf>
    <xf numFmtId="0" fontId="6" fillId="7" borderId="13" xfId="0" applyFont="1" applyFill="1" applyBorder="1" applyAlignment="1">
      <alignment horizontal="left"/>
    </xf>
    <xf numFmtId="0" fontId="45" fillId="6" borderId="47" xfId="0" applyFont="1" applyFill="1" applyBorder="1" applyAlignment="1">
      <alignment horizontal="center"/>
    </xf>
    <xf numFmtId="0" fontId="45" fillId="6" borderId="44" xfId="0" applyFont="1" applyFill="1" applyBorder="1" applyAlignment="1">
      <alignment horizontal="center"/>
    </xf>
    <xf numFmtId="0" fontId="17" fillId="3" borderId="47" xfId="0" applyFont="1" applyFill="1" applyBorder="1" applyAlignment="1">
      <alignment horizontal="center"/>
    </xf>
    <xf numFmtId="0" fontId="17" fillId="3" borderId="44" xfId="0" applyFont="1" applyFill="1" applyBorder="1" applyAlignment="1">
      <alignment horizontal="center"/>
    </xf>
    <xf numFmtId="0" fontId="17" fillId="10" borderId="47" xfId="0" applyFont="1" applyFill="1" applyBorder="1" applyAlignment="1">
      <alignment horizontal="center"/>
    </xf>
    <xf numFmtId="0" fontId="17" fillId="10" borderId="44" xfId="0" applyFont="1" applyFill="1" applyBorder="1" applyAlignment="1">
      <alignment horizontal="center"/>
    </xf>
    <xf numFmtId="0" fontId="17" fillId="18" borderId="47" xfId="0" applyFont="1" applyFill="1" applyBorder="1" applyAlignment="1">
      <alignment horizontal="center"/>
    </xf>
    <xf numFmtId="0" fontId="17" fillId="18" borderId="44" xfId="0" applyFont="1" applyFill="1" applyBorder="1" applyAlignment="1">
      <alignment horizontal="center"/>
    </xf>
    <xf numFmtId="0" fontId="26" fillId="13" borderId="47" xfId="0" applyFont="1" applyFill="1" applyBorder="1" applyAlignment="1">
      <alignment horizontal="center"/>
    </xf>
    <xf numFmtId="0" fontId="26" fillId="13" borderId="44" xfId="0" applyFont="1" applyFill="1" applyBorder="1" applyAlignment="1">
      <alignment horizontal="center"/>
    </xf>
    <xf numFmtId="0" fontId="17" fillId="14" borderId="47" xfId="0" applyFont="1" applyFill="1" applyBorder="1" applyAlignment="1">
      <alignment horizontal="center"/>
    </xf>
    <xf numFmtId="0" fontId="17" fillId="14" borderId="44" xfId="0" applyFont="1" applyFill="1" applyBorder="1" applyAlignment="1">
      <alignment horizontal="center"/>
    </xf>
    <xf numFmtId="0" fontId="45" fillId="15" borderId="47" xfId="0" applyFont="1" applyFill="1" applyBorder="1" applyAlignment="1">
      <alignment horizontal="center"/>
    </xf>
    <xf numFmtId="0" fontId="45" fillId="15" borderId="44" xfId="0" applyFont="1" applyFill="1" applyBorder="1" applyAlignment="1">
      <alignment horizontal="center"/>
    </xf>
    <xf numFmtId="0" fontId="45" fillId="19" borderId="47" xfId="0" applyFont="1" applyFill="1" applyBorder="1" applyAlignment="1">
      <alignment horizontal="center"/>
    </xf>
    <xf numFmtId="0" fontId="45" fillId="19" borderId="44" xfId="0" applyFont="1" applyFill="1" applyBorder="1" applyAlignment="1">
      <alignment horizontal="center"/>
    </xf>
  </cellXfs>
  <cellStyles count="17">
    <cellStyle name="Comma" xfId="3" builtinId="3"/>
    <cellStyle name="Currency" xfId="1" builtinId="4"/>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Hyperlink" xfId="4" builtinId="8"/>
    <cellStyle name="Normal" xfId="0" builtinId="0"/>
    <cellStyle name="Percent" xfId="2" builtinId="5"/>
  </cellStyles>
  <dxfs count="0"/>
  <tableStyles count="0" defaultTableStyle="TableStyleMedium9" defaultPivotStyle="PivotStyleLight16"/>
  <colors>
    <mruColors>
      <color rgb="FFFFFFCC"/>
      <color rgb="FF990099"/>
      <color rgb="FF996633"/>
      <color rgb="FFC981BA"/>
      <color rgb="FF99CC00"/>
      <color rgb="FFFFFF99"/>
      <color rgb="FFFF00FF"/>
      <color rgb="FF7EC234"/>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0</xdr:col>
      <xdr:colOff>333375</xdr:colOff>
      <xdr:row>1</xdr:row>
      <xdr:rowOff>11907</xdr:rowOff>
    </xdr:from>
    <xdr:to>
      <xdr:col>14</xdr:col>
      <xdr:colOff>495300</xdr:colOff>
      <xdr:row>26</xdr:row>
      <xdr:rowOff>152400</xdr:rowOff>
    </xdr:to>
    <xdr:sp macro="" textlink="">
      <xdr:nvSpPr>
        <xdr:cNvPr id="2" name="TextBox 1"/>
        <xdr:cNvSpPr txBox="1"/>
      </xdr:nvSpPr>
      <xdr:spPr>
        <a:xfrm>
          <a:off x="333375" y="202407"/>
          <a:ext cx="8429625" cy="118752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Welcome to the UC Cooperative Extension </a:t>
          </a:r>
          <a:r>
            <a:rPr lang="en-US" sz="1600" b="1" u="none" baseline="0"/>
            <a:t>Crop Profitability Calculator!  </a:t>
          </a:r>
        </a:p>
        <a:p>
          <a:endParaRPr lang="en-US" sz="1600" baseline="0"/>
        </a:p>
        <a:p>
          <a:r>
            <a:rPr lang="en-US" sz="1600" baseline="0"/>
            <a:t>After entering data about your farm expenses, projected sales, labor and field production expenses, this tool will calculate the profitability of the crops that you grow.   This closer look at your crops will help you make decisions about what to grow, how much to grow and at what prices to sell your farm products.  </a:t>
          </a:r>
        </a:p>
        <a:p>
          <a:endParaRPr lang="en-US" sz="1600" baseline="0"/>
        </a:p>
        <a:p>
          <a:r>
            <a:rPr lang="en-US" sz="1600" baseline="0"/>
            <a:t>To complete the calculator, enter data on each of the worksheets.  You can see the labeled tabs of these worksheets along the very bottom of the screen.  </a:t>
          </a:r>
          <a:r>
            <a:rPr lang="en-US" sz="1600" b="1" baseline="0"/>
            <a:t>You will enter data only into yellow colored cells.</a:t>
          </a:r>
          <a:r>
            <a:rPr lang="en-US" sz="1600" baseline="0"/>
            <a:t>  All calculations are automatic.</a:t>
          </a:r>
        </a:p>
        <a:p>
          <a:endParaRPr lang="en-US" sz="1600" u="sng" baseline="0"/>
        </a:p>
        <a:p>
          <a:r>
            <a:rPr lang="en-US" sz="1600" u="sng" baseline="0"/>
            <a:t>Data should be entered in each sheet starting with the BLUE tabs</a:t>
          </a:r>
          <a:r>
            <a:rPr lang="en-US" sz="1600" baseline="0"/>
            <a:t>: "Labor Overheads," "Cash Overheads," and "Depreciation Overheads."   This information applies to your entire farm and will only be entered once.  </a:t>
          </a:r>
        </a:p>
        <a:p>
          <a:endParaRPr lang="en-US" sz="1600" baseline="0"/>
        </a:p>
        <a:p>
          <a:r>
            <a:rPr lang="en-US" sz="1600" baseline="0"/>
            <a:t>Begin to enter crop sales and production data starting with the RED tab, "Crop 1."  Proceed to "Project Your Income," "Describe Your Farm," "Production Labor," and "Direct Costs."  You will enter this crop specific data for each crop you grow, though data entry for crops 2-10  is simplified on one sheet (colorful tabs).   You can enter data for as few as one crop and as many as 10.  If you grow more than 10 crops, we recommend you group like items together, for example:  cutting greens, bunching greens, winter squash.</a:t>
          </a:r>
        </a:p>
        <a:p>
          <a:endParaRPr lang="en-US" sz="1600" baseline="0"/>
        </a:p>
        <a:p>
          <a:pPr marL="0" marR="0" indent="0" defTabSz="914400" eaLnBrk="1" fontAlgn="auto" latinLnBrk="0" hangingPunct="1">
            <a:lnSpc>
              <a:spcPct val="100000"/>
            </a:lnSpc>
            <a:spcBef>
              <a:spcPts val="0"/>
            </a:spcBef>
            <a:spcAft>
              <a:spcPts val="0"/>
            </a:spcAft>
            <a:buClrTx/>
            <a:buSzTx/>
            <a:buFontTx/>
            <a:buNone/>
            <a:tabLst/>
            <a:defRPr/>
          </a:pPr>
          <a:r>
            <a:rPr lang="en-US" sz="1600" baseline="0">
              <a:solidFill>
                <a:schemeClr val="dk1"/>
              </a:solidFill>
              <a:effectLst/>
              <a:latin typeface="+mn-lt"/>
              <a:ea typeface="+mn-ea"/>
              <a:cs typeface="+mn-cs"/>
            </a:rPr>
            <a:t>To achieve the most accurate results, you will need to enter the most accurate data.   You will also need to enter in all of the crops that you grow to see a clear picture of whole farm profitability.  If you grow more than 10 crops, you will need to group crops by type (i.e. bunches greens) to fit them into the calculator. </a:t>
          </a:r>
          <a:endParaRPr lang="en-US" sz="1600">
            <a:effectLst/>
          </a:endParaRPr>
        </a:p>
        <a:p>
          <a:endParaRPr lang="en-US" sz="1600" baseline="0"/>
        </a:p>
        <a:p>
          <a:r>
            <a:rPr lang="en-US" sz="1600" baseline="0"/>
            <a:t>Once data has been entered on all of the applicable sheets, view the  YELLOW assessment sheets to see the results of the calculator.  The first, "All Crops Assessment," is a summary of each crop you have entered and includes a "Whole Farm Assessment" summary.  Use this sheet to compare your crops and identify those which are performing best and worst.  </a:t>
          </a:r>
        </a:p>
        <a:p>
          <a:endParaRPr lang="en-US" sz="1600" baseline="0"/>
        </a:p>
        <a:p>
          <a:r>
            <a:rPr lang="en-US" sz="1600" baseline="0"/>
            <a:t>"Covering Overheads + Profit" shows the details of how this Crop Profitability Calculator distributes the overhead (or "fixed") costs of your farm across all of your crops.  Each crop needs to contribute!  If you have income from other farm enterprises like livestock, orchard, or other row crops NOT entered in this calculator,  it is important to enter that data on the "Describe Your Farm" page so that this allocation is accurate (those other enterprises must contribute to overhead costs as well.)</a:t>
          </a:r>
        </a:p>
        <a:p>
          <a:endParaRPr lang="en-US" sz="1600" baseline="0"/>
        </a:p>
        <a:p>
          <a:r>
            <a:rPr lang="en-US" sz="1600" baseline="0"/>
            <a:t>The final assessment sheet is the "Scenarios Tool."  This tool allows you to enter in various production and pricing scenarios.  This is where all of the data and analysis turns into action!  The goal is to pay your overhead expenses and earn a profit!  What does it look like if you only grow your best performing crops?  How much can you scale up your production to cover your costs and make  a profit?  </a:t>
          </a:r>
        </a:p>
        <a:p>
          <a:endParaRPr lang="en-US" sz="1600" baseline="0"/>
        </a:p>
        <a:p>
          <a:r>
            <a:rPr lang="en-US" sz="1600" baseline="0"/>
            <a:t>Please remember that this tool is only as accurate as the data entered into it and makes certain assumptions about farm production.  We hope that it helps you to make the best decisions possible on your farm to build financially sustainable business!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171450</xdr:colOff>
      <xdr:row>2</xdr:row>
      <xdr:rowOff>38100</xdr:rowOff>
    </xdr:from>
    <xdr:to>
      <xdr:col>7</xdr:col>
      <xdr:colOff>19050</xdr:colOff>
      <xdr:row>9</xdr:row>
      <xdr:rowOff>84667</xdr:rowOff>
    </xdr:to>
    <xdr:sp macro="" textlink="">
      <xdr:nvSpPr>
        <xdr:cNvPr id="2" name="TextBox 1"/>
        <xdr:cNvSpPr txBox="1"/>
      </xdr:nvSpPr>
      <xdr:spPr>
        <a:xfrm>
          <a:off x="171450" y="387350"/>
          <a:ext cx="6049433" cy="14753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Use this calculator to look at different production and pricing scenarios.  Scenario 1 shows the information you have already entered throughout this workbook.  Remember, you are looking for a Profit Margin (</a:t>
          </a:r>
          <a:r>
            <a:rPr lang="en-US" sz="1100" b="0" i="1" u="none" strike="noStrike">
              <a:solidFill>
                <a:schemeClr val="accent4">
                  <a:lumMod val="75000"/>
                </a:schemeClr>
              </a:solidFill>
              <a:effectLst/>
              <a:latin typeface="+mn-lt"/>
              <a:ea typeface="+mn-ea"/>
              <a:cs typeface="+mn-cs"/>
            </a:rPr>
            <a:t>aka Gross Margin Ratio</a:t>
          </a:r>
          <a:r>
            <a:rPr lang="en-US" sz="1100" b="0" i="0" u="none" strike="noStrike">
              <a:solidFill>
                <a:schemeClr val="dk1"/>
              </a:solidFill>
              <a:effectLst/>
              <a:latin typeface="+mn-lt"/>
              <a:ea typeface="+mn-ea"/>
              <a:cs typeface="+mn-cs"/>
            </a:rPr>
            <a:t>) of 70% or higher, meaning that $0.70 of every dollar earned</a:t>
          </a:r>
          <a:r>
            <a:rPr lang="en-US" sz="1100" b="0" i="0" u="none" strike="noStrike" baseline="0">
              <a:solidFill>
                <a:schemeClr val="dk1"/>
              </a:solidFill>
              <a:effectLst/>
              <a:latin typeface="+mn-lt"/>
              <a:ea typeface="+mn-ea"/>
              <a:cs typeface="+mn-cs"/>
            </a:rPr>
            <a:t> by</a:t>
          </a:r>
          <a:r>
            <a:rPr lang="en-US" sz="1100" b="0" i="0">
              <a:solidFill>
                <a:schemeClr val="dk1"/>
              </a:solidFill>
              <a:effectLst/>
              <a:latin typeface="+mn-lt"/>
              <a:ea typeface="+mn-ea"/>
              <a:cs typeface="+mn-cs"/>
            </a:rPr>
            <a:t> a crop is available to cover overhead costs and profit. </a:t>
          </a:r>
          <a:r>
            <a:rPr lang="en-US" sz="1100">
              <a:solidFill>
                <a:schemeClr val="dk1"/>
              </a:solidFill>
              <a:effectLst/>
              <a:latin typeface="+mn-lt"/>
              <a:ea typeface="+mn-ea"/>
              <a:cs typeface="+mn-cs"/>
            </a:rPr>
            <a:t> </a:t>
          </a:r>
          <a:endParaRPr lang="en-US">
            <a:effectLst/>
          </a:endParaRPr>
        </a:p>
        <a:p>
          <a:endParaRPr lang="en-US" sz="9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Instead of allocating overheads into cost of production, you</a:t>
          </a:r>
          <a:r>
            <a:rPr lang="en-US" sz="1100" b="0" i="0" baseline="0">
              <a:solidFill>
                <a:schemeClr val="dk1"/>
              </a:solidFill>
              <a:effectLst/>
              <a:latin typeface="+mn-lt"/>
              <a:ea typeface="+mn-ea"/>
              <a:cs typeface="+mn-cs"/>
            </a:rPr>
            <a:t> can look at how crop profit pays</a:t>
          </a:r>
          <a:r>
            <a:rPr lang="en-US" sz="1100" b="0" i="0">
              <a:solidFill>
                <a:schemeClr val="dk1"/>
              </a:solidFill>
              <a:effectLst/>
              <a:latin typeface="+mn-lt"/>
              <a:ea typeface="+mn-ea"/>
              <a:cs typeface="+mn-cs"/>
            </a:rPr>
            <a:t> overhead costs</a:t>
          </a:r>
          <a:r>
            <a:rPr lang="en-US" sz="1100" b="0" i="0" baseline="0">
              <a:solidFill>
                <a:schemeClr val="dk1"/>
              </a:solidFill>
              <a:effectLst/>
              <a:latin typeface="+mn-lt"/>
              <a:ea typeface="+mn-ea"/>
              <a:cs typeface="+mn-cs"/>
            </a:rPr>
            <a:t> and meets</a:t>
          </a:r>
          <a:r>
            <a:rPr lang="en-US" sz="1100" b="0" i="0">
              <a:solidFill>
                <a:schemeClr val="dk1"/>
              </a:solidFill>
              <a:effectLst/>
              <a:latin typeface="+mn-lt"/>
              <a:ea typeface="+mn-ea"/>
              <a:cs typeface="+mn-cs"/>
            </a:rPr>
            <a:t> profit goals.  The</a:t>
          </a:r>
          <a:r>
            <a:rPr lang="en-US" sz="1100" b="0" i="0" baseline="0">
              <a:solidFill>
                <a:schemeClr val="dk1"/>
              </a:solidFill>
              <a:effectLst/>
              <a:latin typeface="+mn-lt"/>
              <a:ea typeface="+mn-ea"/>
              <a:cs typeface="+mn-cs"/>
            </a:rPr>
            <a:t> "Covering Overhead Costs and Profit"</a:t>
          </a:r>
          <a:r>
            <a:rPr lang="en-US" sz="1100" b="0" i="0">
              <a:solidFill>
                <a:schemeClr val="dk1"/>
              </a:solidFill>
              <a:effectLst/>
              <a:latin typeface="+mn-lt"/>
              <a:ea typeface="+mn-ea"/>
              <a:cs typeface="+mn-cs"/>
            </a:rPr>
            <a:t> table to the right compares the contribution to overhead costs and profit by each crop in each of the production scenarios.</a:t>
          </a:r>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2</xdr:row>
      <xdr:rowOff>104775</xdr:rowOff>
    </xdr:from>
    <xdr:to>
      <xdr:col>8</xdr:col>
      <xdr:colOff>666750</xdr:colOff>
      <xdr:row>5</xdr:row>
      <xdr:rowOff>31750</xdr:rowOff>
    </xdr:to>
    <xdr:sp macro="" textlink="">
      <xdr:nvSpPr>
        <xdr:cNvPr id="2" name="TextBox 1"/>
        <xdr:cNvSpPr txBox="1"/>
      </xdr:nvSpPr>
      <xdr:spPr>
        <a:xfrm>
          <a:off x="174625" y="824442"/>
          <a:ext cx="10260542"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specifics of labor will help us to determine the costs of producing your crops.  This calculator looks at farm labor in two ways:  as an overhead cost that cannot be tied to a specific farm task, and as a direct cost when labor can be specifically attributed to a job on the farm.  To make sure that we don't count labor twice, we total up all of the time that you will enter throughout this calculator and subtract if from the owner salary and employee wage that you enter on this page. Use the labor calculators to help determine owner and employee salary, wages and hourly rates.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82702</xdr:colOff>
      <xdr:row>2</xdr:row>
      <xdr:rowOff>58207</xdr:rowOff>
    </xdr:from>
    <xdr:to>
      <xdr:col>6</xdr:col>
      <xdr:colOff>173182</xdr:colOff>
      <xdr:row>7</xdr:row>
      <xdr:rowOff>169334</xdr:rowOff>
    </xdr:to>
    <xdr:sp macro="" textlink="">
      <xdr:nvSpPr>
        <xdr:cNvPr id="3" name="TextBox 2"/>
        <xdr:cNvSpPr txBox="1"/>
      </xdr:nvSpPr>
      <xdr:spPr>
        <a:xfrm>
          <a:off x="82702" y="513290"/>
          <a:ext cx="8535980" cy="1063627"/>
        </a:xfrm>
        <a:prstGeom prst="rect">
          <a:avLst/>
        </a:prstGeom>
        <a:solidFill>
          <a:schemeClr val="lt1"/>
        </a:solid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aseline="0">
              <a:solidFill>
                <a:schemeClr val="dk1"/>
              </a:solidFill>
              <a:latin typeface="+mn-lt"/>
              <a:ea typeface="+mn-ea"/>
              <a:cs typeface="+mn-cs"/>
            </a:rPr>
            <a:t>Cash overheads are those that you have to pay for on a yearly basis. </a:t>
          </a:r>
          <a:r>
            <a:rPr lang="en-US" sz="1200"/>
            <a:t>Every operation</a:t>
          </a:r>
          <a:r>
            <a:rPr lang="en-US" sz="1200" baseline="0"/>
            <a:t> has cash overhead costs, ranging from advertising to equipment repairs.  Below, you will find a comprehensive list of cash overhead costs for a typical farm operation.  Enter how much they cost for your operation.   A printed copy of a profit/loss financials sheet is great starting place.  If you don't spend money on a particular overhead, then simply enter "0".  If you have items that are not listed, enter those amounts in the last row - "Other Cash Overhead Expenses".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xdr:colOff>
      <xdr:row>2</xdr:row>
      <xdr:rowOff>73269</xdr:rowOff>
    </xdr:from>
    <xdr:to>
      <xdr:col>6</xdr:col>
      <xdr:colOff>1439334</xdr:colOff>
      <xdr:row>8</xdr:row>
      <xdr:rowOff>211666</xdr:rowOff>
    </xdr:to>
    <xdr:sp macro="" textlink="">
      <xdr:nvSpPr>
        <xdr:cNvPr id="2" name="TextBox 1"/>
        <xdr:cNvSpPr txBox="1"/>
      </xdr:nvSpPr>
      <xdr:spPr>
        <a:xfrm>
          <a:off x="158752" y="570686"/>
          <a:ext cx="9397999" cy="1281397"/>
        </a:xfrm>
        <a:prstGeom prst="rect">
          <a:avLst/>
        </a:prstGeom>
        <a:solidFill>
          <a:schemeClr val="lt1"/>
        </a:solid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aseline="0">
              <a:solidFill>
                <a:schemeClr val="dk1"/>
              </a:solidFill>
              <a:latin typeface="+mn-lt"/>
              <a:ea typeface="+mn-ea"/>
              <a:cs typeface="+mn-cs"/>
            </a:rPr>
            <a:t>Non-cash overheads are those that you don't have to pay for on a yearly basis - these are capital expenses, or otherwise one-time purchases. </a:t>
          </a:r>
          <a:r>
            <a:rPr lang="en-US" sz="1200">
              <a:solidFill>
                <a:schemeClr val="dk1"/>
              </a:solidFill>
              <a:latin typeface="+mn-lt"/>
              <a:ea typeface="+mn-ea"/>
              <a:cs typeface="+mn-cs"/>
            </a:rPr>
            <a:t>Every operation</a:t>
          </a:r>
          <a:r>
            <a:rPr lang="en-US" sz="1200" baseline="0">
              <a:solidFill>
                <a:schemeClr val="dk1"/>
              </a:solidFill>
              <a:latin typeface="+mn-lt"/>
              <a:ea typeface="+mn-ea"/>
              <a:cs typeface="+mn-cs"/>
            </a:rPr>
            <a:t> has non-cash overhead costs, ranging from land to tractor implements.  They are generally items that cost more that $250 and last longer than 2 years.  Below, you will find a comprehensive list of non-cash overhead costs for a typical farm operation.  Enter how much they cost for your operation.  You will also have to estimate the "useful life span" at the time of purchase for each item.  For instance, you may estimate that one of your tractors will last for 30 years.  If so, then enter "30" in the "Useful Life Span" column. </a:t>
          </a:r>
        </a:p>
        <a:p>
          <a:r>
            <a:rPr lang="en-US" sz="1200" baseline="0">
              <a:solidFill>
                <a:schemeClr val="dk1"/>
              </a:solidFill>
              <a:latin typeface="+mn-lt"/>
              <a:ea typeface="+mn-ea"/>
              <a:cs typeface="+mn-cs"/>
            </a:rPr>
            <a:t>If you have made other capital purchases that aren't listed be sure to enter them under "Other Capital Expenses".  </a:t>
          </a:r>
          <a:endParaRPr lang="en-US" sz="1200">
            <a:solidFill>
              <a:schemeClr val="dk1"/>
            </a:solidFill>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9524</xdr:colOff>
      <xdr:row>2</xdr:row>
      <xdr:rowOff>57150</xdr:rowOff>
    </xdr:from>
    <xdr:to>
      <xdr:col>11</xdr:col>
      <xdr:colOff>76200</xdr:colOff>
      <xdr:row>7</xdr:row>
      <xdr:rowOff>0</xdr:rowOff>
    </xdr:to>
    <xdr:sp macro="" textlink="">
      <xdr:nvSpPr>
        <xdr:cNvPr id="2" name="TextBox 1"/>
        <xdr:cNvSpPr txBox="1"/>
      </xdr:nvSpPr>
      <xdr:spPr>
        <a:xfrm>
          <a:off x="2028824" y="438150"/>
          <a:ext cx="4200526" cy="8953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600"/>
            <a:t>Hello there! </a:t>
          </a:r>
        </a:p>
        <a:p>
          <a:pPr algn="ctr"/>
          <a:r>
            <a:rPr lang="en-US" sz="1600"/>
            <a:t>Please</a:t>
          </a:r>
          <a:r>
            <a:rPr lang="en-US" sz="1600" baseline="0"/>
            <a:t> enter the name of the first crop you would like to analyze:</a:t>
          </a:r>
          <a:endParaRPr lang="en-US" sz="1600"/>
        </a:p>
      </xdr:txBody>
    </xdr:sp>
    <xdr:clientData/>
  </xdr:twoCellAnchor>
  <xdr:oneCellAnchor>
    <xdr:from>
      <xdr:col>1</xdr:col>
      <xdr:colOff>57150</xdr:colOff>
      <xdr:row>11</xdr:row>
      <xdr:rowOff>190499</xdr:rowOff>
    </xdr:from>
    <xdr:ext cx="8353425" cy="2733676"/>
    <xdr:sp macro="" textlink="">
      <xdr:nvSpPr>
        <xdr:cNvPr id="3" name="TextBox 2"/>
        <xdr:cNvSpPr txBox="1"/>
      </xdr:nvSpPr>
      <xdr:spPr>
        <a:xfrm>
          <a:off x="190500" y="2305049"/>
          <a:ext cx="8353425" cy="2733676"/>
        </a:xfrm>
        <a:prstGeom prst="rect">
          <a:avLst/>
        </a:prstGeom>
        <a:ln w="19050">
          <a:noFill/>
        </a:ln>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r>
            <a:rPr lang="en-US" sz="1400"/>
            <a:t>You are about to start a wonderful journey.  With this tool, you can discover information about the crops that you grow.  After just 5 easy steps you will learn about</a:t>
          </a:r>
          <a:r>
            <a:rPr lang="en-US" sz="1400" baseline="0"/>
            <a:t> the performance of this </a:t>
          </a:r>
          <a:r>
            <a:rPr lang="en-US" sz="1400"/>
            <a:t>crop, including the</a:t>
          </a:r>
          <a:r>
            <a:rPr lang="en-US" sz="1400" baseline="0"/>
            <a:t> cost of producing a </a:t>
          </a:r>
          <a:r>
            <a:rPr lang="en-US" sz="1400"/>
            <a:t>unit (lb. or bunch), the total cost per bed foot,</a:t>
          </a:r>
          <a:r>
            <a:rPr lang="en-US" sz="1400" baseline="0"/>
            <a:t> the profit this crop earns, and other important metrics to help you decide if this crop is right for your farm. </a:t>
          </a:r>
          <a:r>
            <a:rPr lang="en-US" sz="1400"/>
            <a:t> </a:t>
          </a:r>
          <a:r>
            <a:rPr lang="en-US" sz="1400" baseline="0"/>
            <a:t>Here's a summary of the process...</a:t>
          </a:r>
          <a:endParaRPr lang="en-US" sz="1400"/>
        </a:p>
        <a:p>
          <a:endParaRPr lang="en-US" sz="1200" b="1"/>
        </a:p>
        <a:p>
          <a:r>
            <a:rPr lang="en-US" sz="1600" b="1"/>
            <a:t>Step</a:t>
          </a:r>
          <a:r>
            <a:rPr lang="en-US" sz="1600" b="1" baseline="0"/>
            <a:t> 1: Project Your Incom</a:t>
          </a:r>
          <a:r>
            <a:rPr lang="en-US" sz="1400" b="1" baseline="0"/>
            <a:t>e </a:t>
          </a:r>
          <a:r>
            <a:rPr lang="en-US" sz="1400" baseline="0"/>
            <a:t>- Project your sales volume and sales price at various outlets.</a:t>
          </a:r>
        </a:p>
        <a:p>
          <a:r>
            <a:rPr lang="en-US" sz="1600" b="1" baseline="0"/>
            <a:t>Step 2: Describe Your Farm </a:t>
          </a:r>
          <a:r>
            <a:rPr lang="en-US" sz="1400" b="0" baseline="0"/>
            <a:t>- Provide more information about your farm like bed length and expected yields.</a:t>
          </a:r>
        </a:p>
        <a:p>
          <a:r>
            <a:rPr lang="en-US" sz="1600" b="1" baseline="0"/>
            <a:t>Step 3: Production Labor</a:t>
          </a:r>
          <a:r>
            <a:rPr lang="en-US" sz="1400" b="0" baseline="0"/>
            <a:t>- Labor needs for growing, processing and packing the crop.</a:t>
          </a:r>
        </a:p>
        <a:p>
          <a:r>
            <a:rPr lang="en-US" sz="1600" b="1" baseline="0"/>
            <a:t>Step 4: Direct Costs </a:t>
          </a:r>
          <a:r>
            <a:rPr lang="en-US" sz="1400" b="0" baseline="0"/>
            <a:t> Enter costs for fertilizer, potting mix, seeds and other direct costs of production.</a:t>
          </a:r>
        </a:p>
        <a:p>
          <a:r>
            <a:rPr lang="en-US" sz="1600" b="1" baseline="0"/>
            <a:t>Step 5: The End - Crop Assessment </a:t>
          </a:r>
          <a:r>
            <a:rPr lang="en-US" sz="1400" b="1" baseline="0"/>
            <a:t>- </a:t>
          </a:r>
          <a:r>
            <a:rPr lang="en-US" sz="1400" b="0" baseline="0"/>
            <a:t>Tahdah!  A closer look at the performance of this crop.</a:t>
          </a:r>
          <a:endParaRPr lang="en-US" sz="1400" b="1"/>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457199</xdr:colOff>
      <xdr:row>2</xdr:row>
      <xdr:rowOff>28576</xdr:rowOff>
    </xdr:from>
    <xdr:to>
      <xdr:col>8</xdr:col>
      <xdr:colOff>314325</xdr:colOff>
      <xdr:row>11</xdr:row>
      <xdr:rowOff>95250</xdr:rowOff>
    </xdr:to>
    <xdr:sp macro="" textlink="">
      <xdr:nvSpPr>
        <xdr:cNvPr id="2" name="TextBox 1"/>
        <xdr:cNvSpPr txBox="1"/>
      </xdr:nvSpPr>
      <xdr:spPr>
        <a:xfrm>
          <a:off x="457199" y="676276"/>
          <a:ext cx="8582026" cy="1819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Bed Length: </a:t>
          </a:r>
          <a:r>
            <a:rPr lang="en-US" sz="1100"/>
            <a:t>For planning purposes, you need a standard bed length, so that you can make further projections, such as yield, etc.  After you go through this crop planning process, you can adapt these projections to your actual field scenarios.  </a:t>
          </a:r>
        </a:p>
        <a:p>
          <a:r>
            <a:rPr lang="en-US" sz="1100" b="1"/>
            <a:t>Distance Between Centers of Beds: </a:t>
          </a:r>
          <a:r>
            <a:rPr lang="en-US" sz="1100"/>
            <a:t>How far is it between the centers of your beds?   This includes pathways and is the same as the wheel spacing on your tractor.</a:t>
          </a:r>
        </a:p>
        <a:p>
          <a:r>
            <a:rPr lang="en-US" sz="1100" b="1"/>
            <a:t>1 Bed / Succession</a:t>
          </a:r>
          <a:r>
            <a:rPr lang="en-US" sz="1100" b="1" baseline="0"/>
            <a:t> </a:t>
          </a:r>
          <a:r>
            <a:rPr lang="en-US" sz="1100" b="1"/>
            <a:t>Yield Estimate: </a:t>
          </a:r>
          <a:r>
            <a:rPr lang="en-US" sz="1100"/>
            <a:t>How many units (lbs, bunches, etc.) of this crop do you expect to harvest from 1 bed over the entire life span of this crop in this bed?  For instance, how many pounds of tomatoes will you harvest from one bed for the entire season? Use your best judgement based on your experiences.  You will refer to this estimate when it comes time to project your labor needs for harvesting, washing and packing the crop.  </a:t>
          </a:r>
          <a:r>
            <a:rPr lang="en-US" sz="1100" u="sng"/>
            <a:t>Note:  Bed Yield is a very important figure in this tool.  </a:t>
          </a:r>
          <a:r>
            <a:rPr lang="en-US" sz="1100"/>
            <a:t>After you have gone though each step for this crop, come back to this figure and see how your metrics change when yield changes</a:t>
          </a:r>
        </a:p>
        <a:p>
          <a:r>
            <a:rPr lang="en-US" sz="1100" b="1"/>
            <a:t>Total Acreage Under Row Crop Cultivation:  </a:t>
          </a:r>
          <a:r>
            <a:rPr lang="en-US" sz="1100"/>
            <a:t>How many total acres, including pathways, do you row crop 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161925</xdr:colOff>
      <xdr:row>2</xdr:row>
      <xdr:rowOff>38099</xdr:rowOff>
    </xdr:from>
    <xdr:to>
      <xdr:col>6</xdr:col>
      <xdr:colOff>276225</xdr:colOff>
      <xdr:row>10</xdr:row>
      <xdr:rowOff>171450</xdr:rowOff>
    </xdr:to>
    <xdr:sp macro="" textlink="">
      <xdr:nvSpPr>
        <xdr:cNvPr id="2" name="TextBox 1"/>
        <xdr:cNvSpPr txBox="1"/>
      </xdr:nvSpPr>
      <xdr:spPr>
        <a:xfrm>
          <a:off x="161925" y="685799"/>
          <a:ext cx="8229600" cy="1657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following worksheet will help you to assess the labor costs of production - everything from prepping the soil, to packing the crop.  If you are</a:t>
          </a:r>
          <a:r>
            <a:rPr lang="en-US" sz="1100" baseline="0"/>
            <a:t> entering information for a crop that is sown in multiple successions, you will only need to enter information for one succesion.  </a:t>
          </a:r>
          <a:endParaRPr lang="en-US" sz="1100" i="1" baseline="0"/>
        </a:p>
        <a:p>
          <a:r>
            <a:rPr lang="en-US" sz="1200" b="1" i="1" baseline="0"/>
            <a:t>Enter the time spent per bed for the entire life of the crop!  Pay close attention to units - either minutes or hours.</a:t>
          </a:r>
        </a:p>
        <a:p>
          <a:r>
            <a:rPr lang="en-US" sz="1100" b="1"/>
            <a:t>Greenhouse</a:t>
          </a:r>
          <a:r>
            <a:rPr lang="en-US" sz="1100"/>
            <a:t>: Time spent producing</a:t>
          </a:r>
          <a:r>
            <a:rPr lang="en-US" sz="1100" baseline="0"/>
            <a:t> seedling transplants needed for one bed.</a:t>
          </a:r>
        </a:p>
        <a:p>
          <a:r>
            <a:rPr lang="en-US" sz="1100" b="1"/>
            <a:t>Machine: </a:t>
          </a:r>
          <a:r>
            <a:rPr lang="en-US" sz="1100"/>
            <a:t>Tractor time spent per bed.</a:t>
          </a:r>
          <a:r>
            <a:rPr lang="en-US" sz="1100" baseline="0"/>
            <a:t> Be sure to include the time it takes to switch implements and travel between fields.</a:t>
          </a:r>
          <a:endParaRPr lang="en-US" sz="1100"/>
        </a:p>
        <a:p>
          <a:r>
            <a:rPr lang="en-US" sz="1100" b="1"/>
            <a:t>Crop Culture:  </a:t>
          </a:r>
          <a:r>
            <a:rPr lang="en-US" sz="1100"/>
            <a:t>Time spent planting, weeding, irrigating, trellising,</a:t>
          </a:r>
          <a:r>
            <a:rPr lang="en-US" sz="1100" baseline="0"/>
            <a:t> laying irrigation, etc., per bed.</a:t>
          </a:r>
          <a:endParaRPr lang="en-US" sz="1100"/>
        </a:p>
        <a:p>
          <a:r>
            <a:rPr lang="en-US" sz="1100" b="1"/>
            <a:t>Other Production Labor: </a:t>
          </a:r>
          <a:r>
            <a:rPr lang="en-US" sz="1100"/>
            <a:t>Is there another production labor aspect we didn't cover?  Maybe you build trellis, low tunnels or row cover.  </a:t>
          </a:r>
        </a:p>
        <a:p>
          <a:r>
            <a:rPr lang="en-US" sz="1100" b="1"/>
            <a:t>Pick, Process, Pack: </a:t>
          </a:r>
          <a:r>
            <a:rPr lang="en-US" sz="1100" b="0"/>
            <a:t>Time</a:t>
          </a:r>
          <a:r>
            <a:rPr lang="en-US" sz="1100" b="0" baseline="0"/>
            <a:t> spent harvesting per bed for the entire life of the crop.  Time spent washing and packing one bed's total harvest. Do not forget to include any additoinal post-harvest processing like bunching, snapping tops, boxing, moving to cold storage, etc.</a:t>
          </a:r>
        </a:p>
        <a:p>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336859</xdr:colOff>
      <xdr:row>2</xdr:row>
      <xdr:rowOff>34848</xdr:rowOff>
    </xdr:from>
    <xdr:to>
      <xdr:col>9</xdr:col>
      <xdr:colOff>1219664</xdr:colOff>
      <xdr:row>5</xdr:row>
      <xdr:rowOff>63501</xdr:rowOff>
    </xdr:to>
    <xdr:sp macro="" textlink="">
      <xdr:nvSpPr>
        <xdr:cNvPr id="2" name="TextBox 1"/>
        <xdr:cNvSpPr txBox="1"/>
      </xdr:nvSpPr>
      <xdr:spPr>
        <a:xfrm>
          <a:off x="336859" y="680431"/>
          <a:ext cx="11646055" cy="1002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 addition to labor, direct costs of production also take into account the materials that you use to grow the crop.  These include fertilizers, pesticides, plastic mulch, seeds,</a:t>
          </a:r>
          <a:r>
            <a:rPr lang="en-US" sz="1100" b="0" i="0" u="none" strike="noStrike" baseline="0">
              <a:solidFill>
                <a:schemeClr val="dk1"/>
              </a:solidFill>
              <a:effectLst/>
              <a:latin typeface="+mn-lt"/>
              <a:ea typeface="+mn-ea"/>
              <a:cs typeface="+mn-cs"/>
            </a:rPr>
            <a:t> etc.</a:t>
          </a:r>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Pesticide/</a:t>
          </a:r>
          <a:r>
            <a:rPr lang="en-US" sz="1100" b="1" i="0" u="none" strike="noStrike" baseline="0">
              <a:solidFill>
                <a:schemeClr val="dk1"/>
              </a:solidFill>
              <a:effectLst/>
              <a:latin typeface="+mn-lt"/>
              <a:ea typeface="+mn-ea"/>
              <a:cs typeface="+mn-cs"/>
            </a:rPr>
            <a:t> Fertilizer/ Other Materials: </a:t>
          </a:r>
          <a:r>
            <a:rPr lang="en-US" sz="1100" b="0" i="0" u="none" strike="noStrike" baseline="0">
              <a:solidFill>
                <a:schemeClr val="dk1"/>
              </a:solidFill>
              <a:effectLst/>
              <a:latin typeface="+mn-lt"/>
              <a:ea typeface="+mn-ea"/>
              <a:cs typeface="+mn-cs"/>
            </a:rPr>
            <a:t> Enter the quantity you use per bed, the unit of measurement, and the cost per unit.</a:t>
          </a:r>
          <a:endParaRPr lang="en-US" sz="1100" b="1" i="0" u="none" strike="noStrike" baseline="0">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Vegetable Seed:</a:t>
          </a:r>
          <a:r>
            <a:rPr lang="en-US" sz="1100" b="0" i="0" u="none" strike="noStrike">
              <a:solidFill>
                <a:schemeClr val="dk1"/>
              </a:solidFill>
              <a:effectLst/>
              <a:latin typeface="+mn-lt"/>
              <a:ea typeface="+mn-ea"/>
              <a:cs typeface="+mn-cs"/>
            </a:rPr>
            <a:t>  You may use one or several varieties of seed for this crop</a:t>
          </a:r>
          <a:r>
            <a:rPr lang="en-US" sz="1100" b="1" i="1" u="none" strike="noStrike">
              <a:solidFill>
                <a:schemeClr val="dk1"/>
              </a:solidFill>
              <a:effectLst/>
              <a:latin typeface="+mn-lt"/>
              <a:ea typeface="+mn-ea"/>
              <a:cs typeface="+mn-cs"/>
            </a:rPr>
            <a:t>.   Instead of a per bed quantity, enter the entire amount of seed that you purchase for the crop.</a:t>
          </a:r>
        </a:p>
        <a:p>
          <a:r>
            <a:rPr lang="en-US" sz="1100" b="1" i="0" u="none" strike="noStrike">
              <a:solidFill>
                <a:schemeClr val="dk1"/>
              </a:solidFill>
              <a:effectLst/>
              <a:latin typeface="+mn-lt"/>
              <a:ea typeface="+mn-ea"/>
              <a:cs typeface="+mn-cs"/>
            </a:rPr>
            <a:t>Marketing Costs</a:t>
          </a:r>
          <a:r>
            <a:rPr lang="en-US" sz="1100" b="0" i="0" u="none" strike="noStrike">
              <a:solidFill>
                <a:schemeClr val="dk1"/>
              </a:solidFill>
              <a:effectLst/>
              <a:latin typeface="+mn-lt"/>
              <a:ea typeface="+mn-ea"/>
              <a:cs typeface="+mn-cs"/>
            </a:rPr>
            <a:t>:  These are marketing costs that increase or decrease based on number of units produced and sold.  Overhead costs like your market</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are accounted on another sheet.</a:t>
          </a:r>
          <a:r>
            <a:rPr lang="en-US"/>
            <a:t> </a:t>
          </a:r>
        </a:p>
        <a:p>
          <a:r>
            <a:rPr lang="en-US" sz="1100" b="1" i="0" u="none" strike="noStrike">
              <a:solidFill>
                <a:schemeClr val="dk1"/>
              </a:solidFill>
              <a:effectLst/>
              <a:latin typeface="+mn-lt"/>
              <a:ea typeface="+mn-ea"/>
              <a:cs typeface="+mn-cs"/>
            </a:rPr>
            <a:t>REMEMBER: </a:t>
          </a:r>
          <a:r>
            <a:rPr lang="en-US" sz="1100" b="0" i="0" u="none" strike="noStrike">
              <a:solidFill>
                <a:schemeClr val="dk1"/>
              </a:solidFill>
              <a:effectLst/>
              <a:latin typeface="+mn-lt"/>
              <a:ea typeface="+mn-ea"/>
              <a:cs typeface="+mn-cs"/>
            </a:rPr>
            <a:t> If you plant multiple successions of this</a:t>
          </a:r>
          <a:r>
            <a:rPr lang="en-US" sz="1100" b="0" i="0" u="none" strike="noStrike" baseline="0">
              <a:solidFill>
                <a:schemeClr val="dk1"/>
              </a:solidFill>
              <a:effectLst/>
              <a:latin typeface="+mn-lt"/>
              <a:ea typeface="+mn-ea"/>
              <a:cs typeface="+mn-cs"/>
            </a:rPr>
            <a:t> crop, you only need to enter information for one succession.</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7793</xdr:colOff>
      <xdr:row>2</xdr:row>
      <xdr:rowOff>43851</xdr:rowOff>
    </xdr:from>
    <xdr:to>
      <xdr:col>7</xdr:col>
      <xdr:colOff>1026720</xdr:colOff>
      <xdr:row>6</xdr:row>
      <xdr:rowOff>173182</xdr:rowOff>
    </xdr:to>
    <xdr:sp macro="" textlink="">
      <xdr:nvSpPr>
        <xdr:cNvPr id="2" name="TextBox 1"/>
        <xdr:cNvSpPr txBox="1"/>
      </xdr:nvSpPr>
      <xdr:spPr>
        <a:xfrm>
          <a:off x="193345" y="600507"/>
          <a:ext cx="10222304" cy="1316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Each</a:t>
          </a:r>
          <a:r>
            <a:rPr lang="en-US" sz="1200" baseline="0"/>
            <a:t> farm product that you produce must contribute to overhead costs and profit.  There are many ways to allocate these fixed costs.  In this calculator, we first allocate a certain amount of overheads and profit to ROW CROPS based on a percentage of total annual farm sales.  If you have other farm enterprises like livestock and orchard sales, they will need to contribute to overhead costs and profit as well.  We then spread the overhead and profit allocated to row crops across each crop that you have entered into this workbook.  To do this, we look at the direct cost of producing that specific crop as a percentage of total direct crop expenses.  That same percentage is then applied to the overheads and profit allocated to ROW CROPS to come up with each crop's contribution towards these expenses.  As you will see, crops that are more expensive to produce will pay for more overhead costs.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autoPageBreaks="0" fitToPage="1"/>
  </sheetPr>
  <dimension ref="A2:A23"/>
  <sheetViews>
    <sheetView showGridLines="0" tabSelected="1" zoomScaleNormal="100" workbookViewId="0">
      <selection activeCell="A25" sqref="A25"/>
    </sheetView>
  </sheetViews>
  <sheetFormatPr defaultColWidth="8.81640625" defaultRowHeight="14.5" x14ac:dyDescent="0.35"/>
  <sheetData>
    <row r="2" ht="63" customHeight="1" x14ac:dyDescent="0.35"/>
    <row r="4" ht="245.25" customHeight="1" x14ac:dyDescent="0.35"/>
    <row r="6" ht="81" customHeight="1" x14ac:dyDescent="0.35"/>
    <row r="8" ht="181.5" customHeight="1" x14ac:dyDescent="0.35"/>
    <row r="23" ht="53.25" customHeight="1" x14ac:dyDescent="0.35"/>
  </sheetData>
  <sheetProtection sheet="1" objects="1" scenarios="1" selectLockedCells="1"/>
  <pageMargins left="0.25" right="0.25" top="0.75" bottom="0.75" header="0.3" footer="0.3"/>
  <pageSetup scale="7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C00000"/>
    <pageSetUpPr fitToPage="1"/>
  </sheetPr>
  <dimension ref="A1:N32"/>
  <sheetViews>
    <sheetView showGridLines="0" workbookViewId="0">
      <selection activeCell="C11" sqref="C11"/>
    </sheetView>
  </sheetViews>
  <sheetFormatPr defaultColWidth="8.81640625" defaultRowHeight="14.5" x14ac:dyDescent="0.35"/>
  <cols>
    <col min="1" max="1" width="2.81640625" customWidth="1"/>
    <col min="2" max="2" width="33.453125" customWidth="1"/>
    <col min="3" max="3" width="15.1796875" customWidth="1"/>
    <col min="4" max="4" width="1.54296875" style="69" customWidth="1"/>
    <col min="5" max="5" width="1.7265625" style="1" customWidth="1"/>
    <col min="6" max="7" width="15.26953125" customWidth="1"/>
    <col min="8" max="8" width="18.453125" customWidth="1"/>
    <col min="9" max="11" width="15.1796875" customWidth="1"/>
    <col min="12" max="12" width="33.26953125" customWidth="1"/>
    <col min="13" max="13" width="15.1796875" customWidth="1"/>
    <col min="14" max="14" width="15" customWidth="1"/>
    <col min="15" max="16" width="15.1796875" customWidth="1"/>
  </cols>
  <sheetData>
    <row r="1" spans="2:14" ht="24" thickBot="1" x14ac:dyDescent="0.6">
      <c r="B1" s="1009" t="str">
        <f>"Crop Planning for "&amp;Crop1!$F$9</f>
        <v>Crop Planning for write crop name here</v>
      </c>
      <c r="C1" s="1009"/>
      <c r="D1" s="1009"/>
      <c r="E1" s="1009"/>
      <c r="F1" s="1009"/>
    </row>
    <row r="2" spans="2:14" ht="26.5" thickBot="1" x14ac:dyDescent="0.65">
      <c r="B2" s="940" t="s">
        <v>356</v>
      </c>
      <c r="C2" s="941"/>
      <c r="D2" s="609"/>
      <c r="E2" s="25"/>
    </row>
    <row r="3" spans="2:14" ht="15" thickBot="1" x14ac:dyDescent="0.4"/>
    <row r="4" spans="2:14" ht="24.75" customHeight="1" thickBot="1" x14ac:dyDescent="0.6">
      <c r="B4" s="1013" t="str">
        <f>"Crop 1: "&amp;Crop1!F9</f>
        <v>Crop 1: write crop name here</v>
      </c>
      <c r="C4" s="1014"/>
      <c r="D4" s="610"/>
      <c r="E4" s="69"/>
      <c r="I4" s="1"/>
      <c r="J4" s="1"/>
      <c r="K4" s="1"/>
      <c r="L4" s="1"/>
      <c r="M4" s="1"/>
      <c r="N4" s="1"/>
    </row>
    <row r="5" spans="2:14" ht="29.25" customHeight="1" x14ac:dyDescent="0.45">
      <c r="B5" s="567" t="s">
        <v>202</v>
      </c>
      <c r="C5" s="613">
        <f>'Direct Costs'!H66+'Production Labor'!F64</f>
        <v>0</v>
      </c>
      <c r="D5" s="624"/>
      <c r="E5" s="1015" t="s">
        <v>350</v>
      </c>
      <c r="F5" s="1015"/>
      <c r="G5" s="1015"/>
      <c r="H5" s="1015"/>
      <c r="I5" s="1015"/>
      <c r="J5" s="1015"/>
      <c r="K5" s="1015"/>
      <c r="L5" s="1016"/>
      <c r="M5" s="1"/>
      <c r="N5" s="1"/>
    </row>
    <row r="6" spans="2:14" ht="29.25" customHeight="1" x14ac:dyDescent="0.45">
      <c r="B6" s="568" t="s">
        <v>203</v>
      </c>
      <c r="C6" s="358">
        <f>'Project Your Income'!G36</f>
        <v>0</v>
      </c>
      <c r="D6" s="115"/>
      <c r="E6" s="1017" t="s">
        <v>349</v>
      </c>
      <c r="F6" s="1017"/>
      <c r="G6" s="1017"/>
      <c r="H6" s="1017"/>
      <c r="I6" s="1017"/>
      <c r="J6" s="1017"/>
      <c r="K6" s="1017"/>
      <c r="L6" s="1018"/>
    </row>
    <row r="7" spans="2:14" ht="29.25" customHeight="1" x14ac:dyDescent="0.45">
      <c r="B7" s="8" t="s">
        <v>204</v>
      </c>
      <c r="C7" s="29">
        <f>C6-C5</f>
        <v>0</v>
      </c>
      <c r="D7" s="611"/>
      <c r="E7" s="1023" t="s">
        <v>351</v>
      </c>
      <c r="F7" s="1023"/>
      <c r="G7" s="1023"/>
      <c r="H7" s="1023"/>
      <c r="I7" s="1023"/>
      <c r="J7" s="1023"/>
      <c r="K7" s="1023"/>
      <c r="L7" s="1024"/>
    </row>
    <row r="8" spans="2:14" ht="29.25" customHeight="1" thickBot="1" x14ac:dyDescent="0.5">
      <c r="B8" s="359" t="s">
        <v>40</v>
      </c>
      <c r="C8" s="618">
        <f>IFERROR(C7/C6,0)</f>
        <v>0</v>
      </c>
      <c r="D8" s="619"/>
      <c r="E8" s="1019" t="s">
        <v>352</v>
      </c>
      <c r="F8" s="1019"/>
      <c r="G8" s="1019"/>
      <c r="H8" s="1019"/>
      <c r="I8" s="1019"/>
      <c r="J8" s="1019"/>
      <c r="K8" s="1019"/>
      <c r="L8" s="1020"/>
    </row>
    <row r="9" spans="2:14" ht="29.25" customHeight="1" x14ac:dyDescent="0.45">
      <c r="B9" s="423" t="s">
        <v>205</v>
      </c>
      <c r="C9" s="614">
        <f>IFERROR(C5/'Project Your Income'!G35,0)</f>
        <v>0</v>
      </c>
      <c r="D9" s="620"/>
      <c r="E9" s="1025" t="s">
        <v>261</v>
      </c>
      <c r="F9" s="1025"/>
      <c r="G9" s="1025"/>
      <c r="H9" s="1025"/>
      <c r="I9" s="1025"/>
      <c r="J9" s="1025"/>
      <c r="K9" s="1025"/>
      <c r="L9" s="1026"/>
    </row>
    <row r="10" spans="2:14" ht="29.25" customHeight="1" x14ac:dyDescent="0.45">
      <c r="B10" s="568" t="s">
        <v>173</v>
      </c>
      <c r="C10" s="608" t="str">
        <f>'Project Your Income'!D6</f>
        <v>lbs, ct, bu</v>
      </c>
      <c r="D10" s="612"/>
      <c r="E10" s="69"/>
      <c r="F10" s="606"/>
      <c r="G10" s="1"/>
      <c r="H10" s="1"/>
      <c r="I10" s="1027"/>
      <c r="J10" s="1027"/>
      <c r="K10" s="430"/>
      <c r="L10" s="625"/>
      <c r="M10" s="1"/>
      <c r="N10" s="1"/>
    </row>
    <row r="11" spans="2:14" ht="29.25" customHeight="1" x14ac:dyDescent="0.45">
      <c r="B11" s="568" t="s">
        <v>383</v>
      </c>
      <c r="C11" s="358">
        <f>IFERROR('Covering Overheads + Profit'!E22,0)</f>
        <v>0</v>
      </c>
      <c r="D11" s="115"/>
      <c r="E11" s="1023" t="s">
        <v>288</v>
      </c>
      <c r="F11" s="1023"/>
      <c r="G11" s="1023"/>
      <c r="H11" s="1023"/>
      <c r="I11" s="1023"/>
      <c r="J11" s="1023"/>
      <c r="K11" s="1023"/>
      <c r="L11" s="1024"/>
      <c r="M11" s="1"/>
      <c r="N11" s="1"/>
    </row>
    <row r="12" spans="2:14" ht="29.25" customHeight="1" x14ac:dyDescent="0.45">
      <c r="B12" s="568" t="s">
        <v>337</v>
      </c>
      <c r="C12" s="371">
        <f>IFERROR(C11/C6,0)</f>
        <v>0</v>
      </c>
      <c r="D12" s="115"/>
      <c r="E12" s="1023" t="s">
        <v>338</v>
      </c>
      <c r="F12" s="1023"/>
      <c r="G12" s="1023"/>
      <c r="H12" s="1023"/>
      <c r="I12" s="1023"/>
      <c r="J12" s="1023"/>
      <c r="K12" s="1023"/>
      <c r="L12" s="669"/>
      <c r="M12" s="1"/>
      <c r="N12" s="1"/>
    </row>
    <row r="13" spans="2:14" ht="29.25" customHeight="1" thickBot="1" x14ac:dyDescent="0.5">
      <c r="B13" s="366" t="s">
        <v>195</v>
      </c>
      <c r="C13" s="615">
        <f>IFERROR((C5+C11)/'Project Your Income'!G35,0)</f>
        <v>0</v>
      </c>
      <c r="D13" s="621"/>
      <c r="E13" s="1019" t="s">
        <v>411</v>
      </c>
      <c r="F13" s="1019"/>
      <c r="G13" s="1019"/>
      <c r="H13" s="1019"/>
      <c r="I13" s="1019"/>
      <c r="J13" s="1019"/>
      <c r="K13" s="1019"/>
      <c r="L13" s="1020"/>
      <c r="M13" s="1"/>
      <c r="N13" s="1"/>
    </row>
    <row r="14" spans="2:14" ht="29.25" customHeight="1" x14ac:dyDescent="0.45">
      <c r="B14" s="363" t="s">
        <v>400</v>
      </c>
      <c r="C14" s="889">
        <f>C6-C5-C11</f>
        <v>0</v>
      </c>
      <c r="D14" s="611"/>
      <c r="E14" s="835" t="s">
        <v>401</v>
      </c>
      <c r="F14" s="835"/>
      <c r="G14" s="835"/>
      <c r="H14" s="835"/>
      <c r="I14" s="835"/>
      <c r="J14" s="835"/>
      <c r="K14" s="835"/>
      <c r="L14" s="836"/>
      <c r="M14" s="1"/>
      <c r="N14" s="1"/>
    </row>
    <row r="15" spans="2:14" ht="29.25" customHeight="1" x14ac:dyDescent="0.45">
      <c r="B15" s="363" t="s">
        <v>391</v>
      </c>
      <c r="C15" s="358">
        <f>'Covering Overheads + Profit'!F22</f>
        <v>0</v>
      </c>
      <c r="D15" s="611"/>
      <c r="E15" s="831" t="s">
        <v>393</v>
      </c>
      <c r="F15" s="831"/>
      <c r="G15" s="831"/>
      <c r="H15" s="831"/>
      <c r="I15" s="831"/>
      <c r="J15" s="831"/>
      <c r="K15" s="831"/>
      <c r="L15" s="832"/>
      <c r="M15" s="1"/>
      <c r="N15" s="1"/>
    </row>
    <row r="16" spans="2:14" ht="29.25" customHeight="1" thickBot="1" x14ac:dyDescent="0.5">
      <c r="B16" s="124" t="s">
        <v>387</v>
      </c>
      <c r="C16" s="29">
        <f>IFERROR((C5+C11+C15)/'Project Your Income'!G35,0)</f>
        <v>0</v>
      </c>
      <c r="D16" s="611"/>
      <c r="E16" s="831" t="s">
        <v>392</v>
      </c>
      <c r="F16" s="831"/>
      <c r="G16" s="831"/>
      <c r="H16" s="831"/>
      <c r="I16" s="831"/>
      <c r="J16" s="831"/>
      <c r="K16" s="831"/>
      <c r="L16" s="832"/>
      <c r="M16" s="1"/>
      <c r="N16" s="1"/>
    </row>
    <row r="17" spans="1:14" ht="29.25" customHeight="1" x14ac:dyDescent="0.45">
      <c r="B17" s="361" t="s">
        <v>339</v>
      </c>
      <c r="C17" s="616">
        <f>IFERROR(C7/('Describe Your Farm'!C14*'Describe Your Farm'!C19),0)</f>
        <v>0</v>
      </c>
      <c r="D17" s="622"/>
      <c r="E17" s="1021" t="s">
        <v>402</v>
      </c>
      <c r="F17" s="1021"/>
      <c r="G17" s="1021"/>
      <c r="H17" s="1021"/>
      <c r="I17" s="1021"/>
      <c r="J17" s="1021"/>
      <c r="K17" s="1021"/>
      <c r="L17" s="1022"/>
      <c r="M17" s="607"/>
      <c r="N17" s="607"/>
    </row>
    <row r="18" spans="1:14" ht="29.25" customHeight="1" thickBot="1" x14ac:dyDescent="0.5">
      <c r="B18" s="378" t="s">
        <v>211</v>
      </c>
      <c r="C18" s="617">
        <f>IFERROR(C5/('Describe Your Farm'!C14*'Describe Your Farm'!C19),0)</f>
        <v>0</v>
      </c>
      <c r="D18" s="623"/>
      <c r="E18" s="1019" t="s">
        <v>256</v>
      </c>
      <c r="F18" s="1019"/>
      <c r="G18" s="1019"/>
      <c r="H18" s="1019"/>
      <c r="I18" s="1019"/>
      <c r="J18" s="1019"/>
      <c r="K18" s="1019"/>
      <c r="L18" s="1020"/>
      <c r="M18" s="607"/>
      <c r="N18" s="607"/>
    </row>
    <row r="19" spans="1:14" ht="26.25" customHeight="1" x14ac:dyDescent="0.35">
      <c r="M19" s="1"/>
      <c r="N19" s="1"/>
    </row>
    <row r="27" spans="1:14" x14ac:dyDescent="0.35">
      <c r="A27" s="1"/>
    </row>
    <row r="32" spans="1:14" ht="10.5" customHeight="1" x14ac:dyDescent="0.35"/>
  </sheetData>
  <sheetProtection sheet="1" selectLockedCells="1"/>
  <mergeCells count="14">
    <mergeCell ref="E13:L13"/>
    <mergeCell ref="E18:L18"/>
    <mergeCell ref="E17:L17"/>
    <mergeCell ref="E7:L7"/>
    <mergeCell ref="E8:L8"/>
    <mergeCell ref="E9:L9"/>
    <mergeCell ref="E11:L11"/>
    <mergeCell ref="I10:J10"/>
    <mergeCell ref="E12:K12"/>
    <mergeCell ref="B2:C2"/>
    <mergeCell ref="B4:C4"/>
    <mergeCell ref="E5:L5"/>
    <mergeCell ref="E6:L6"/>
    <mergeCell ref="B1:F1"/>
  </mergeCells>
  <pageMargins left="0.7" right="0.7" top="0.75" bottom="0.75" header="0.3" footer="0.3"/>
  <pageSetup scale="6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192"/>
  <sheetViews>
    <sheetView zoomScale="90" zoomScaleNormal="90" workbookViewId="0">
      <pane ySplit="1" topLeftCell="A2" activePane="bottomLeft" state="frozen"/>
      <selection activeCell="H27" sqref="H27"/>
      <selection pane="bottomLeft" activeCell="B107" sqref="B107"/>
    </sheetView>
  </sheetViews>
  <sheetFormatPr defaultColWidth="8.81640625" defaultRowHeight="14.5" x14ac:dyDescent="0.35"/>
  <cols>
    <col min="1" max="1" width="5.26953125" customWidth="1"/>
    <col min="2" max="2" width="51.7265625" customWidth="1"/>
    <col min="3" max="3" width="16.1796875" customWidth="1"/>
    <col min="4" max="5" width="13.81640625" customWidth="1"/>
    <col min="6" max="6" width="12" customWidth="1"/>
    <col min="7" max="7" width="12.81640625" customWidth="1"/>
    <col min="8" max="8" width="15.26953125" customWidth="1"/>
    <col min="9" max="9" width="10.7265625" customWidth="1"/>
    <col min="10" max="10" width="28" customWidth="1"/>
    <col min="11" max="11" width="11" customWidth="1"/>
    <col min="12" max="12" width="12" customWidth="1"/>
    <col min="14" max="14" width="12.453125" customWidth="1"/>
    <col min="15" max="15" width="14.1796875" customWidth="1"/>
    <col min="16" max="16" width="20.26953125" customWidth="1"/>
    <col min="17" max="17" width="15.81640625" customWidth="1"/>
  </cols>
  <sheetData>
    <row r="1" spans="1:11" ht="29" thickBot="1" x14ac:dyDescent="0.7">
      <c r="A1" s="809" t="s">
        <v>364</v>
      </c>
      <c r="B1" s="1040" t="s">
        <v>49</v>
      </c>
      <c r="C1" s="1041"/>
      <c r="D1" s="1042" t="s">
        <v>154</v>
      </c>
      <c r="E1" s="1042"/>
      <c r="F1" s="1042"/>
      <c r="G1" s="1042"/>
      <c r="H1" s="1042"/>
      <c r="I1" s="1043"/>
    </row>
    <row r="2" spans="1:11" s="62" customFormat="1" ht="12.75" customHeight="1" thickBot="1" x14ac:dyDescent="0.7">
      <c r="B2" s="275"/>
      <c r="C2" s="275"/>
      <c r="D2" s="276"/>
      <c r="E2" s="277"/>
      <c r="F2" s="277"/>
      <c r="G2" s="277"/>
      <c r="H2" s="277"/>
      <c r="I2" s="277"/>
      <c r="J2" s="272"/>
      <c r="K2" s="278"/>
    </row>
    <row r="3" spans="1:11" ht="29" thickBot="1" x14ac:dyDescent="0.7">
      <c r="B3" s="1044" t="s">
        <v>357</v>
      </c>
      <c r="C3" s="1045"/>
      <c r="D3" s="1046"/>
      <c r="J3" s="75"/>
    </row>
    <row r="4" spans="1:11" ht="19" thickBot="1" x14ac:dyDescent="0.4">
      <c r="B4" s="1047" t="s">
        <v>167</v>
      </c>
      <c r="C4" s="1048"/>
      <c r="D4" s="638" t="s">
        <v>433</v>
      </c>
      <c r="E4" s="269"/>
      <c r="F4" s="1037"/>
      <c r="G4" s="1037"/>
      <c r="H4" s="1037"/>
      <c r="I4" s="269"/>
    </row>
    <row r="5" spans="1:11" s="62" customFormat="1" ht="19" thickBot="1" x14ac:dyDescent="0.4">
      <c r="B5" s="148"/>
      <c r="C5" s="148"/>
      <c r="D5" s="149"/>
      <c r="E5" s="147"/>
      <c r="F5" s="147"/>
      <c r="G5" s="147"/>
      <c r="H5" s="147"/>
      <c r="I5" s="147"/>
    </row>
    <row r="6" spans="1:11" s="309" customFormat="1" ht="33" customHeight="1" x14ac:dyDescent="0.35">
      <c r="B6" s="310" t="s">
        <v>140</v>
      </c>
      <c r="C6" s="307" t="s">
        <v>100</v>
      </c>
      <c r="D6" s="307" t="s">
        <v>101</v>
      </c>
      <c r="E6" s="307" t="s">
        <v>102</v>
      </c>
      <c r="F6" s="307" t="s">
        <v>103</v>
      </c>
      <c r="G6" s="307" t="s">
        <v>164</v>
      </c>
      <c r="H6" s="308" t="s">
        <v>165</v>
      </c>
    </row>
    <row r="7" spans="1:11" s="71" customFormat="1" ht="15.5" x14ac:dyDescent="0.35">
      <c r="B7" s="416" t="s">
        <v>49</v>
      </c>
      <c r="C7" s="317">
        <v>0</v>
      </c>
      <c r="D7" s="317">
        <v>0</v>
      </c>
      <c r="E7" s="318">
        <f>C7*D7</f>
        <v>0</v>
      </c>
      <c r="F7" s="82">
        <v>0</v>
      </c>
      <c r="G7" s="319">
        <f>E7*F7</f>
        <v>0</v>
      </c>
      <c r="H7" s="133">
        <f>IFERROR(G7/H33,0)</f>
        <v>0</v>
      </c>
    </row>
    <row r="8" spans="1:11" s="71" customFormat="1" ht="15.5" x14ac:dyDescent="0.35">
      <c r="B8" s="89" t="s">
        <v>49</v>
      </c>
      <c r="C8" s="317">
        <v>0</v>
      </c>
      <c r="D8" s="317">
        <v>0</v>
      </c>
      <c r="E8" s="318">
        <f>C8*D8</f>
        <v>0</v>
      </c>
      <c r="F8" s="82">
        <v>0</v>
      </c>
      <c r="G8" s="319">
        <f>E8*F8</f>
        <v>0</v>
      </c>
      <c r="H8" s="133">
        <f>IFERROR(G8/H33,0)</f>
        <v>0</v>
      </c>
    </row>
    <row r="9" spans="1:11" s="71" customFormat="1" ht="15.5" x14ac:dyDescent="0.35">
      <c r="B9" s="89" t="s">
        <v>49</v>
      </c>
      <c r="C9" s="317">
        <v>0</v>
      </c>
      <c r="D9" s="317">
        <v>0</v>
      </c>
      <c r="E9" s="318">
        <f>C9*D9</f>
        <v>0</v>
      </c>
      <c r="F9" s="82">
        <v>0</v>
      </c>
      <c r="G9" s="319">
        <f>E9*F9</f>
        <v>0</v>
      </c>
      <c r="H9" s="133">
        <f>IFERROR(G9/H33,0)</f>
        <v>0</v>
      </c>
    </row>
    <row r="10" spans="1:11" s="71" customFormat="1" ht="15.5" x14ac:dyDescent="0.35">
      <c r="B10" s="89" t="s">
        <v>49</v>
      </c>
      <c r="C10" s="317">
        <v>0</v>
      </c>
      <c r="D10" s="317">
        <v>0</v>
      </c>
      <c r="E10" s="318">
        <f>C10*D10</f>
        <v>0</v>
      </c>
      <c r="F10" s="82">
        <v>0</v>
      </c>
      <c r="G10" s="319">
        <f>E10*F10</f>
        <v>0</v>
      </c>
      <c r="H10" s="133">
        <f>IFERROR(G10/H33,0)</f>
        <v>0</v>
      </c>
    </row>
    <row r="11" spans="1:11" s="71" customFormat="1" ht="16" thickBot="1" x14ac:dyDescent="0.4">
      <c r="B11" s="89" t="s">
        <v>49</v>
      </c>
      <c r="C11" s="317">
        <v>0</v>
      </c>
      <c r="D11" s="317">
        <v>0</v>
      </c>
      <c r="E11" s="318">
        <f>C11*D11</f>
        <v>0</v>
      </c>
      <c r="F11" s="82">
        <v>0</v>
      </c>
      <c r="G11" s="319">
        <f>E11*F11</f>
        <v>0</v>
      </c>
      <c r="H11" s="133">
        <f>IFERROR(G11/H33,0)</f>
        <v>0</v>
      </c>
    </row>
    <row r="12" spans="1:11" s="71" customFormat="1" ht="19" thickBot="1" x14ac:dyDescent="0.5">
      <c r="B12" s="155" t="s">
        <v>21</v>
      </c>
      <c r="C12" s="156"/>
      <c r="D12" s="157"/>
      <c r="E12" s="158">
        <f>SUM(E7:E11)</f>
        <v>0</v>
      </c>
      <c r="F12" s="159"/>
      <c r="G12" s="160">
        <f>SUM(G7:G11)</f>
        <v>0</v>
      </c>
      <c r="H12" s="161">
        <f>IFERROR(G12/H33,0)</f>
        <v>0</v>
      </c>
    </row>
    <row r="13" spans="1:11" s="315" customFormat="1" ht="32.25" customHeight="1" x14ac:dyDescent="0.35">
      <c r="B13" s="316" t="s">
        <v>141</v>
      </c>
      <c r="C13" s="311" t="s">
        <v>100</v>
      </c>
      <c r="D13" s="311" t="s">
        <v>101</v>
      </c>
      <c r="E13" s="312" t="s">
        <v>102</v>
      </c>
      <c r="F13" s="313" t="s">
        <v>103</v>
      </c>
      <c r="G13" s="313" t="s">
        <v>164</v>
      </c>
      <c r="H13" s="314" t="s">
        <v>165</v>
      </c>
    </row>
    <row r="14" spans="1:11" s="71" customFormat="1" ht="15.5" x14ac:dyDescent="0.35">
      <c r="B14" s="89" t="s">
        <v>49</v>
      </c>
      <c r="C14" s="320">
        <v>0</v>
      </c>
      <c r="D14" s="320">
        <v>0</v>
      </c>
      <c r="E14" s="318">
        <f>C14*D14</f>
        <v>0</v>
      </c>
      <c r="F14" s="235">
        <v>0</v>
      </c>
      <c r="G14" s="319">
        <f>E14*F14</f>
        <v>0</v>
      </c>
      <c r="H14" s="133">
        <f>IFERROR(G14/H33,0)</f>
        <v>0</v>
      </c>
    </row>
    <row r="15" spans="1:11" s="71" customFormat="1" ht="15.5" x14ac:dyDescent="0.35">
      <c r="B15" s="89" t="s">
        <v>49</v>
      </c>
      <c r="C15" s="320">
        <v>0</v>
      </c>
      <c r="D15" s="320">
        <v>0</v>
      </c>
      <c r="E15" s="318">
        <f>C15*D15</f>
        <v>0</v>
      </c>
      <c r="F15" s="235">
        <v>0</v>
      </c>
      <c r="G15" s="319">
        <f>E15*F15</f>
        <v>0</v>
      </c>
      <c r="H15" s="133">
        <f>IFERROR(G15/H33,0)</f>
        <v>0</v>
      </c>
    </row>
    <row r="16" spans="1:11" s="71" customFormat="1" ht="15.5" x14ac:dyDescent="0.35">
      <c r="B16" s="89" t="s">
        <v>49</v>
      </c>
      <c r="C16" s="317">
        <v>0</v>
      </c>
      <c r="D16" s="317">
        <v>0</v>
      </c>
      <c r="E16" s="318">
        <f>C16*D16</f>
        <v>0</v>
      </c>
      <c r="F16" s="82">
        <v>0</v>
      </c>
      <c r="G16" s="319">
        <f>E16*F16</f>
        <v>0</v>
      </c>
      <c r="H16" s="133">
        <f>IFERROR(G16/H33,0)</f>
        <v>0</v>
      </c>
    </row>
    <row r="17" spans="2:9" s="71" customFormat="1" ht="15.5" x14ac:dyDescent="0.35">
      <c r="B17" s="248" t="s">
        <v>49</v>
      </c>
      <c r="C17" s="320">
        <v>0</v>
      </c>
      <c r="D17" s="320">
        <v>0</v>
      </c>
      <c r="E17" s="321">
        <f>C17*D17</f>
        <v>0</v>
      </c>
      <c r="F17" s="235">
        <v>0</v>
      </c>
      <c r="G17" s="322">
        <f>E17*F17</f>
        <v>0</v>
      </c>
      <c r="H17" s="134">
        <f>IFERROR(G17/H33,0)</f>
        <v>0</v>
      </c>
    </row>
    <row r="18" spans="2:9" s="71" customFormat="1" ht="16" thickBot="1" x14ac:dyDescent="0.4">
      <c r="B18" s="248" t="s">
        <v>49</v>
      </c>
      <c r="C18" s="320">
        <v>0</v>
      </c>
      <c r="D18" s="320">
        <v>0</v>
      </c>
      <c r="E18" s="321">
        <f>C18*D18</f>
        <v>0</v>
      </c>
      <c r="F18" s="235">
        <v>0</v>
      </c>
      <c r="G18" s="322">
        <f>E18*F18</f>
        <v>0</v>
      </c>
      <c r="H18" s="134">
        <f>IFERROR(G18/H33,0)</f>
        <v>0</v>
      </c>
    </row>
    <row r="19" spans="2:9" s="71" customFormat="1" ht="19" thickBot="1" x14ac:dyDescent="0.5">
      <c r="B19" s="155" t="s">
        <v>21</v>
      </c>
      <c r="C19" s="156"/>
      <c r="D19" s="157"/>
      <c r="E19" s="158">
        <f>SUM(E14:E18)</f>
        <v>0</v>
      </c>
      <c r="F19" s="159"/>
      <c r="G19" s="160">
        <f>SUM(G14:G18)</f>
        <v>0</v>
      </c>
      <c r="H19" s="161">
        <f>IFERROR(G19/H33,0)</f>
        <v>0</v>
      </c>
    </row>
    <row r="20" spans="2:9" s="315" customFormat="1" ht="33" customHeight="1" x14ac:dyDescent="0.35">
      <c r="B20" s="316" t="s">
        <v>142</v>
      </c>
      <c r="C20" s="311" t="s">
        <v>100</v>
      </c>
      <c r="D20" s="311" t="s">
        <v>101</v>
      </c>
      <c r="E20" s="312" t="s">
        <v>102</v>
      </c>
      <c r="F20" s="313" t="s">
        <v>103</v>
      </c>
      <c r="G20" s="313" t="s">
        <v>164</v>
      </c>
      <c r="H20" s="314" t="s">
        <v>165</v>
      </c>
    </row>
    <row r="21" spans="2:9" s="71" customFormat="1" ht="15.5" x14ac:dyDescent="0.35">
      <c r="B21" s="89" t="s">
        <v>49</v>
      </c>
      <c r="C21" s="317">
        <v>0</v>
      </c>
      <c r="D21" s="317">
        <v>0</v>
      </c>
      <c r="E21" s="318">
        <f>C21*D21</f>
        <v>0</v>
      </c>
      <c r="F21" s="82">
        <v>0</v>
      </c>
      <c r="G21" s="319">
        <f>E21*F21</f>
        <v>0</v>
      </c>
      <c r="H21" s="133">
        <f>IFERROR(G21/H33,0)</f>
        <v>0</v>
      </c>
    </row>
    <row r="22" spans="2:9" s="71" customFormat="1" ht="16" thickBot="1" x14ac:dyDescent="0.4">
      <c r="B22" s="248" t="s">
        <v>49</v>
      </c>
      <c r="C22" s="320">
        <v>0</v>
      </c>
      <c r="D22" s="320">
        <v>0</v>
      </c>
      <c r="E22" s="321">
        <f>C22*D22</f>
        <v>0</v>
      </c>
      <c r="F22" s="235">
        <v>0</v>
      </c>
      <c r="G22" s="322">
        <f>E22*F22</f>
        <v>0</v>
      </c>
      <c r="H22" s="134">
        <f>IFERROR(G22/H33,0)</f>
        <v>0</v>
      </c>
    </row>
    <row r="23" spans="2:9" s="71" customFormat="1" ht="19" thickBot="1" x14ac:dyDescent="0.5">
      <c r="B23" s="155" t="s">
        <v>21</v>
      </c>
      <c r="C23" s="156"/>
      <c r="D23" s="157"/>
      <c r="E23" s="158">
        <f>SUM(E21:E22)</f>
        <v>0</v>
      </c>
      <c r="F23" s="159"/>
      <c r="G23" s="160">
        <f>SUM(G21:G22)</f>
        <v>0</v>
      </c>
      <c r="H23" s="161">
        <f>IFERROR(G23/H33,0)</f>
        <v>0</v>
      </c>
    </row>
    <row r="24" spans="2:9" s="71" customFormat="1" ht="32.25" customHeight="1" x14ac:dyDescent="0.35">
      <c r="B24" s="316" t="s">
        <v>62</v>
      </c>
      <c r="C24" s="311" t="s">
        <v>100</v>
      </c>
      <c r="D24" s="311" t="s">
        <v>101</v>
      </c>
      <c r="E24" s="312" t="s">
        <v>102</v>
      </c>
      <c r="F24" s="313" t="s">
        <v>103</v>
      </c>
      <c r="G24" s="313" t="s">
        <v>164</v>
      </c>
      <c r="H24" s="314" t="s">
        <v>165</v>
      </c>
    </row>
    <row r="25" spans="2:9" s="71" customFormat="1" ht="15.5" x14ac:dyDescent="0.35">
      <c r="B25" s="89" t="s">
        <v>49</v>
      </c>
      <c r="C25" s="317">
        <v>0</v>
      </c>
      <c r="D25" s="317">
        <v>0</v>
      </c>
      <c r="E25" s="318">
        <f>C25*D25</f>
        <v>0</v>
      </c>
      <c r="F25" s="82">
        <v>0</v>
      </c>
      <c r="G25" s="319">
        <f>E25*F25</f>
        <v>0</v>
      </c>
      <c r="H25" s="133">
        <f>IFERROR(G25/H33,0)</f>
        <v>0</v>
      </c>
    </row>
    <row r="26" spans="2:9" s="71" customFormat="1" ht="16" thickBot="1" x14ac:dyDescent="0.4">
      <c r="B26" s="248" t="s">
        <v>49</v>
      </c>
      <c r="C26" s="320">
        <v>0</v>
      </c>
      <c r="D26" s="320">
        <v>0</v>
      </c>
      <c r="E26" s="321">
        <f>C26*D26</f>
        <v>0</v>
      </c>
      <c r="F26" s="235">
        <v>0</v>
      </c>
      <c r="G26" s="322">
        <f>E26*F26</f>
        <v>0</v>
      </c>
      <c r="H26" s="134">
        <f>IFERROR(G26/H33,0)</f>
        <v>0</v>
      </c>
    </row>
    <row r="27" spans="2:9" s="71" customFormat="1" ht="19" thickBot="1" x14ac:dyDescent="0.5">
      <c r="B27" s="155" t="s">
        <v>21</v>
      </c>
      <c r="C27" s="156"/>
      <c r="D27" s="157"/>
      <c r="E27" s="158">
        <f>SUM(E25:E26)</f>
        <v>0</v>
      </c>
      <c r="F27" s="159"/>
      <c r="G27" s="160">
        <f>SUM(G25:G26)</f>
        <v>0</v>
      </c>
      <c r="H27" s="161">
        <f>IFERROR(G27/H33,0)</f>
        <v>0</v>
      </c>
    </row>
    <row r="28" spans="2:9" s="315" customFormat="1" ht="30" customHeight="1" x14ac:dyDescent="0.35">
      <c r="B28" s="316" t="s">
        <v>143</v>
      </c>
      <c r="C28" s="311" t="s">
        <v>100</v>
      </c>
      <c r="D28" s="311" t="s">
        <v>101</v>
      </c>
      <c r="E28" s="312" t="s">
        <v>102</v>
      </c>
      <c r="F28" s="313" t="s">
        <v>103</v>
      </c>
      <c r="G28" s="313" t="s">
        <v>164</v>
      </c>
      <c r="H28" s="314" t="s">
        <v>165</v>
      </c>
    </row>
    <row r="29" spans="2:9" s="71" customFormat="1" ht="15.5" x14ac:dyDescent="0.35">
      <c r="B29" s="89" t="s">
        <v>49</v>
      </c>
      <c r="C29" s="317">
        <v>0</v>
      </c>
      <c r="D29" s="317">
        <v>0</v>
      </c>
      <c r="E29" s="318">
        <f>C29*D29</f>
        <v>0</v>
      </c>
      <c r="F29" s="82">
        <v>0</v>
      </c>
      <c r="G29" s="319">
        <f>E29*F29</f>
        <v>0</v>
      </c>
      <c r="H29" s="133">
        <f>IFERROR(G29/H33,0)</f>
        <v>0</v>
      </c>
    </row>
    <row r="30" spans="2:9" s="71" customFormat="1" ht="16" thickBot="1" x14ac:dyDescent="0.4">
      <c r="B30" s="248" t="s">
        <v>49</v>
      </c>
      <c r="C30" s="320">
        <v>0</v>
      </c>
      <c r="D30" s="320">
        <v>0</v>
      </c>
      <c r="E30" s="321">
        <f>C30*D30</f>
        <v>0</v>
      </c>
      <c r="F30" s="235">
        <v>0</v>
      </c>
      <c r="G30" s="322">
        <f>E30*F30</f>
        <v>0</v>
      </c>
      <c r="H30" s="134">
        <f>IFERROR(G30/H33,0)</f>
        <v>0</v>
      </c>
    </row>
    <row r="31" spans="2:9" s="71" customFormat="1" ht="19" thickBot="1" x14ac:dyDescent="0.5">
      <c r="B31" s="155" t="s">
        <v>21</v>
      </c>
      <c r="C31" s="156"/>
      <c r="D31" s="157"/>
      <c r="E31" s="158">
        <f>SUM(E29:E30)</f>
        <v>0</v>
      </c>
      <c r="F31" s="157"/>
      <c r="G31" s="160">
        <f>SUM(G29:G30)</f>
        <v>0</v>
      </c>
      <c r="H31" s="161">
        <f>IFERROR(G31/H33,0)</f>
        <v>0</v>
      </c>
    </row>
    <row r="32" spans="2:9" s="279" customFormat="1" ht="25.5" customHeight="1" x14ac:dyDescent="0.35">
      <c r="G32" s="174" t="s">
        <v>150</v>
      </c>
      <c r="H32" s="323">
        <f>SUM(E12,E19,E23,E27,E31)</f>
        <v>0</v>
      </c>
      <c r="I32" s="295" t="str">
        <f>D4</f>
        <v>lbs, ct, bu</v>
      </c>
    </row>
    <row r="33" spans="2:15" s="279" customFormat="1" ht="20.25" customHeight="1" thickBot="1" x14ac:dyDescent="0.4">
      <c r="B33" s="324"/>
      <c r="C33" s="324"/>
      <c r="D33" s="324"/>
      <c r="E33" s="1029" t="s">
        <v>144</v>
      </c>
      <c r="F33" s="1029"/>
      <c r="G33" s="1029"/>
      <c r="H33" s="325">
        <f>SUM(G12,G19,G23,G27,G31)</f>
        <v>0</v>
      </c>
      <c r="I33" s="295"/>
    </row>
    <row r="34" spans="2:15" s="279" customFormat="1" ht="24" thickBot="1" x14ac:dyDescent="0.6">
      <c r="B34" s="1030" t="s">
        <v>354</v>
      </c>
      <c r="C34" s="1031"/>
      <c r="D34" s="1032"/>
      <c r="J34" s="295"/>
    </row>
    <row r="35" spans="2:15" s="71" customFormat="1" ht="19" thickBot="1" x14ac:dyDescent="0.5">
      <c r="B35" s="1033" t="s">
        <v>48</v>
      </c>
      <c r="C35" s="1034"/>
      <c r="D35" s="1035"/>
      <c r="E35"/>
      <c r="F35"/>
      <c r="G35"/>
      <c r="H35"/>
      <c r="I35"/>
      <c r="J35" s="141"/>
      <c r="K35" s="141"/>
      <c r="L35" s="141"/>
      <c r="M35" s="141"/>
      <c r="N35" s="141"/>
      <c r="O35" s="141"/>
    </row>
    <row r="36" spans="2:15" s="71" customFormat="1" ht="15.5" x14ac:dyDescent="0.35">
      <c r="B36" s="118" t="s">
        <v>47</v>
      </c>
      <c r="C36" s="346">
        <f>'Describe Your Farm'!C14</f>
        <v>0</v>
      </c>
      <c r="D36" s="347" t="s">
        <v>9</v>
      </c>
      <c r="F36" s="274"/>
      <c r="G36" s="274"/>
      <c r="H36" s="69"/>
      <c r="I36"/>
    </row>
    <row r="37" spans="2:15" s="71" customFormat="1" ht="15.5" x14ac:dyDescent="0.35">
      <c r="B37" s="119" t="s">
        <v>8</v>
      </c>
      <c r="C37" s="348">
        <f>'Describe Your Farm'!C15</f>
        <v>0</v>
      </c>
      <c r="D37" s="349" t="s">
        <v>9</v>
      </c>
      <c r="F37" s="274"/>
      <c r="G37" s="274"/>
      <c r="H37" s="69"/>
      <c r="I37"/>
      <c r="K37" s="72"/>
    </row>
    <row r="38" spans="2:15" s="71" customFormat="1" ht="15.5" x14ac:dyDescent="0.35">
      <c r="B38" s="119" t="s">
        <v>11</v>
      </c>
      <c r="C38" s="286">
        <f>IFERROR(43500/(C36*C37),0)</f>
        <v>0</v>
      </c>
      <c r="D38" s="350" t="s">
        <v>12</v>
      </c>
      <c r="E38"/>
      <c r="F38" s="1036"/>
      <c r="G38" s="1036"/>
      <c r="H38" s="1036"/>
    </row>
    <row r="39" spans="2:15" s="71" customFormat="1" ht="15.5" x14ac:dyDescent="0.35">
      <c r="B39" s="806" t="s">
        <v>361</v>
      </c>
      <c r="C39" s="85">
        <v>0</v>
      </c>
      <c r="D39" s="351" t="str">
        <f>D4</f>
        <v>lbs, ct, bu</v>
      </c>
      <c r="E39"/>
      <c r="F39" s="1037"/>
      <c r="G39" s="1037"/>
      <c r="H39" s="1037"/>
    </row>
    <row r="40" spans="2:15" s="71" customFormat="1" ht="15.5" x14ac:dyDescent="0.35">
      <c r="B40" s="119" t="s">
        <v>125</v>
      </c>
      <c r="C40" s="352">
        <f>H32</f>
        <v>0</v>
      </c>
      <c r="D40" s="353" t="str">
        <f>D39</f>
        <v>lbs, ct, bu</v>
      </c>
      <c r="E40"/>
      <c r="F40" s="69"/>
      <c r="G40" s="69"/>
      <c r="H40" s="69"/>
      <c r="I40"/>
    </row>
    <row r="41" spans="2:15" s="71" customFormat="1" ht="15.5" x14ac:dyDescent="0.35">
      <c r="B41" s="806" t="s">
        <v>360</v>
      </c>
      <c r="C41" s="354">
        <f>IFERROR(C40/C39,0)</f>
        <v>0</v>
      </c>
      <c r="D41" s="345" t="s">
        <v>12</v>
      </c>
      <c r="E41"/>
      <c r="F41"/>
      <c r="G41"/>
      <c r="H41"/>
      <c r="I41"/>
    </row>
    <row r="42" spans="2:15" s="71" customFormat="1" ht="15.5" x14ac:dyDescent="0.35">
      <c r="B42" s="119" t="s">
        <v>126</v>
      </c>
      <c r="C42" s="354">
        <f>IFERROR(C41/C38,0)</f>
        <v>0</v>
      </c>
      <c r="D42" s="345" t="s">
        <v>13</v>
      </c>
      <c r="E42"/>
      <c r="F42"/>
      <c r="G42"/>
      <c r="H42"/>
      <c r="I42"/>
    </row>
    <row r="43" spans="2:15" s="71" customFormat="1" ht="15.5" x14ac:dyDescent="0.35">
      <c r="B43" s="119" t="s">
        <v>166</v>
      </c>
      <c r="C43" s="348">
        <f>'Describe Your Farm'!C21</f>
        <v>0</v>
      </c>
      <c r="D43" s="345" t="s">
        <v>13</v>
      </c>
      <c r="E43"/>
      <c r="F43"/>
      <c r="G43"/>
      <c r="H43"/>
      <c r="I43"/>
    </row>
    <row r="44" spans="2:15" s="71" customFormat="1" ht="15" thickBot="1" x14ac:dyDescent="0.4">
      <c r="B44" s="73"/>
      <c r="C44" s="117"/>
      <c r="D44" s="74"/>
      <c r="E44"/>
      <c r="F44"/>
      <c r="G44"/>
    </row>
    <row r="45" spans="2:15" ht="26.5" thickBot="1" x14ac:dyDescent="0.65">
      <c r="B45" s="940" t="s">
        <v>29</v>
      </c>
      <c r="C45" s="1028"/>
      <c r="D45" s="941"/>
      <c r="H45" s="30"/>
    </row>
    <row r="46" spans="2:15" s="69" customFormat="1" ht="15.5" x14ac:dyDescent="0.35">
      <c r="B46" s="657" t="s">
        <v>190</v>
      </c>
      <c r="C46" s="709" t="str">
        <f>'Describe Your Farm'!C14&amp;" "&amp;'Describe Your Farm'!D14</f>
        <v>0 feet</v>
      </c>
      <c r="D46" s="284"/>
      <c r="E46"/>
      <c r="F46"/>
      <c r="G46" s="280"/>
      <c r="H46" s="172"/>
      <c r="I46" s="172"/>
      <c r="J46" s="281"/>
      <c r="K46" s="281"/>
    </row>
    <row r="47" spans="2:15" ht="15.5" x14ac:dyDescent="0.35">
      <c r="B47" s="709" t="s">
        <v>32</v>
      </c>
      <c r="C47" s="710">
        <f>C41</f>
        <v>0</v>
      </c>
      <c r="D47" s="284"/>
      <c r="E47" s="284"/>
      <c r="F47" s="284"/>
      <c r="G47" s="77"/>
      <c r="H47" s="77"/>
      <c r="I47" s="77"/>
      <c r="J47" s="140"/>
      <c r="K47" s="140"/>
    </row>
    <row r="48" spans="2:15" s="282" customFormat="1" ht="15.5" x14ac:dyDescent="0.35">
      <c r="B48" s="283" t="s">
        <v>177</v>
      </c>
      <c r="C48" s="80">
        <v>0</v>
      </c>
    </row>
    <row r="49" spans="2:11" s="282" customFormat="1" x14ac:dyDescent="0.35">
      <c r="B49" s="283" t="s">
        <v>362</v>
      </c>
      <c r="C49" s="294">
        <v>0</v>
      </c>
    </row>
    <row r="50" spans="2:11" s="71" customFormat="1" ht="15.75" customHeight="1" x14ac:dyDescent="0.35">
      <c r="B50" s="995" t="s">
        <v>57</v>
      </c>
      <c r="C50" s="997" t="s">
        <v>319</v>
      </c>
      <c r="D50" s="998"/>
      <c r="E50" s="999" t="s">
        <v>6</v>
      </c>
      <c r="F50" s="990" t="s">
        <v>182</v>
      </c>
      <c r="G50" s="76"/>
      <c r="H50" s="1049"/>
      <c r="I50" s="1050"/>
      <c r="J50" s="140"/>
      <c r="K50" s="140"/>
    </row>
    <row r="51" spans="2:11" s="71" customFormat="1" ht="15.5" x14ac:dyDescent="0.35">
      <c r="B51" s="996"/>
      <c r="C51" s="681" t="s">
        <v>134</v>
      </c>
      <c r="D51" s="673" t="s">
        <v>135</v>
      </c>
      <c r="E51" s="1000"/>
      <c r="F51" s="1001"/>
      <c r="G51" s="76"/>
      <c r="H51" s="1049"/>
      <c r="I51" s="1050"/>
      <c r="J51" s="140"/>
      <c r="K51" s="140"/>
    </row>
    <row r="52" spans="2:11" ht="15.5" x14ac:dyDescent="0.35">
      <c r="B52" s="686" t="s">
        <v>50</v>
      </c>
      <c r="C52" s="928">
        <v>0</v>
      </c>
      <c r="D52" s="928">
        <v>0</v>
      </c>
      <c r="E52" s="676" t="s">
        <v>320</v>
      </c>
      <c r="F52" s="687"/>
      <c r="G52" s="76"/>
      <c r="H52" s="76"/>
      <c r="I52" s="76"/>
      <c r="J52" s="140"/>
      <c r="K52" s="140"/>
    </row>
    <row r="53" spans="2:11" ht="15.5" x14ac:dyDescent="0.35">
      <c r="B53" s="688" t="s">
        <v>155</v>
      </c>
      <c r="C53" s="80">
        <v>0</v>
      </c>
      <c r="D53" s="80">
        <v>0</v>
      </c>
      <c r="E53" s="674" t="s">
        <v>320</v>
      </c>
      <c r="F53" s="687"/>
      <c r="G53" s="76"/>
      <c r="H53" s="76"/>
      <c r="I53" s="76"/>
      <c r="J53" s="140"/>
      <c r="K53" s="140"/>
    </row>
    <row r="54" spans="2:11" ht="15.5" x14ac:dyDescent="0.35">
      <c r="B54" s="688" t="s">
        <v>156</v>
      </c>
      <c r="C54" s="80">
        <v>0</v>
      </c>
      <c r="D54" s="80">
        <v>0</v>
      </c>
      <c r="E54" s="674" t="s">
        <v>320</v>
      </c>
      <c r="F54" s="687"/>
      <c r="G54" s="76"/>
      <c r="H54" s="76"/>
      <c r="I54" s="76"/>
      <c r="J54" s="140"/>
      <c r="K54" s="140"/>
    </row>
    <row r="55" spans="2:11" s="76" customFormat="1" ht="15.5" x14ac:dyDescent="0.35">
      <c r="B55" s="688" t="s">
        <v>157</v>
      </c>
      <c r="C55" s="80">
        <v>0</v>
      </c>
      <c r="D55" s="80">
        <v>0</v>
      </c>
      <c r="E55" s="674" t="s">
        <v>320</v>
      </c>
      <c r="F55" s="687"/>
      <c r="J55" s="77"/>
      <c r="K55" s="77"/>
    </row>
    <row r="56" spans="2:11" s="76" customFormat="1" ht="15.5" x14ac:dyDescent="0.35">
      <c r="B56" s="86" t="s">
        <v>51</v>
      </c>
      <c r="C56" s="80">
        <v>0</v>
      </c>
      <c r="D56" s="80">
        <v>0</v>
      </c>
      <c r="E56" s="674" t="s">
        <v>320</v>
      </c>
      <c r="F56" s="687"/>
      <c r="J56" s="77"/>
      <c r="K56" s="77"/>
    </row>
    <row r="57" spans="2:11" s="76" customFormat="1" ht="15.5" x14ac:dyDescent="0.35">
      <c r="B57" s="566" t="s">
        <v>236</v>
      </c>
      <c r="C57" s="80">
        <v>0</v>
      </c>
      <c r="D57" s="80">
        <v>0</v>
      </c>
      <c r="E57" s="674" t="s">
        <v>320</v>
      </c>
      <c r="F57" s="687"/>
      <c r="J57" s="77"/>
      <c r="K57" s="77"/>
    </row>
    <row r="58" spans="2:11" s="76" customFormat="1" ht="15.5" x14ac:dyDescent="0.35">
      <c r="B58" s="689" t="s">
        <v>58</v>
      </c>
      <c r="C58" s="287">
        <f>SUM(C52:C57)/60</f>
        <v>0</v>
      </c>
      <c r="D58" s="288">
        <f>(SUM(D52:D57))/60</f>
        <v>0</v>
      </c>
      <c r="E58" s="675" t="s">
        <v>321</v>
      </c>
      <c r="F58" s="690">
        <f>(C58*E100)+(D58*E101)</f>
        <v>0</v>
      </c>
      <c r="J58" s="77"/>
      <c r="K58" s="77"/>
    </row>
    <row r="59" spans="2:11" s="76" customFormat="1" ht="15.75" customHeight="1" x14ac:dyDescent="0.35">
      <c r="B59" s="985" t="s">
        <v>56</v>
      </c>
      <c r="C59" s="987" t="s">
        <v>319</v>
      </c>
      <c r="D59" s="987"/>
      <c r="E59" s="988" t="s">
        <v>6</v>
      </c>
      <c r="F59" s="990" t="s">
        <v>182</v>
      </c>
      <c r="J59" s="77"/>
      <c r="K59" s="77"/>
    </row>
    <row r="60" spans="2:11" s="76" customFormat="1" ht="15.5" x14ac:dyDescent="0.35">
      <c r="B60" s="985"/>
      <c r="C60" s="746" t="s">
        <v>134</v>
      </c>
      <c r="D60" s="673" t="s">
        <v>135</v>
      </c>
      <c r="E60" s="988"/>
      <c r="F60" s="1001"/>
      <c r="J60" s="77"/>
    </row>
    <row r="61" spans="2:11" s="76" customFormat="1" ht="15.5" x14ac:dyDescent="0.35">
      <c r="B61" s="686" t="s">
        <v>41</v>
      </c>
      <c r="C61" s="91">
        <v>0</v>
      </c>
      <c r="D61" s="928">
        <v>0</v>
      </c>
      <c r="E61" s="676" t="s">
        <v>320</v>
      </c>
      <c r="F61" s="687"/>
      <c r="J61" s="77"/>
    </row>
    <row r="62" spans="2:11" s="76" customFormat="1" ht="15.5" x14ac:dyDescent="0.35">
      <c r="B62" s="688" t="s">
        <v>179</v>
      </c>
      <c r="C62" s="80">
        <v>0</v>
      </c>
      <c r="D62" s="80">
        <v>0</v>
      </c>
      <c r="E62" s="674" t="s">
        <v>320</v>
      </c>
      <c r="F62" s="687"/>
    </row>
    <row r="63" spans="2:11" s="76" customFormat="1" ht="15.5" x14ac:dyDescent="0.35">
      <c r="B63" s="688" t="s">
        <v>180</v>
      </c>
      <c r="C63" s="80">
        <v>0</v>
      </c>
      <c r="D63" s="80">
        <v>0</v>
      </c>
      <c r="E63" s="674" t="s">
        <v>320</v>
      </c>
      <c r="F63" s="687"/>
    </row>
    <row r="64" spans="2:11" s="76" customFormat="1" ht="15.5" x14ac:dyDescent="0.35">
      <c r="B64" s="688" t="s">
        <v>181</v>
      </c>
      <c r="C64" s="80">
        <v>0</v>
      </c>
      <c r="D64" s="80">
        <v>0</v>
      </c>
      <c r="E64" s="674" t="s">
        <v>320</v>
      </c>
      <c r="F64" s="687"/>
    </row>
    <row r="65" spans="2:6" s="76" customFormat="1" ht="15.5" x14ac:dyDescent="0.35">
      <c r="B65" s="688" t="s">
        <v>42</v>
      </c>
      <c r="C65" s="80">
        <v>0</v>
      </c>
      <c r="D65" s="80">
        <v>0</v>
      </c>
      <c r="E65" s="674" t="s">
        <v>320</v>
      </c>
      <c r="F65" s="687"/>
    </row>
    <row r="66" spans="2:6" s="76" customFormat="1" ht="15.5" x14ac:dyDescent="0.35">
      <c r="B66" s="688" t="s">
        <v>43</v>
      </c>
      <c r="C66" s="80">
        <v>0</v>
      </c>
      <c r="D66" s="80">
        <v>0</v>
      </c>
      <c r="E66" s="674" t="s">
        <v>320</v>
      </c>
      <c r="F66" s="687"/>
    </row>
    <row r="67" spans="2:6" s="76" customFormat="1" ht="15.5" x14ac:dyDescent="0.35">
      <c r="B67" s="691" t="s">
        <v>286</v>
      </c>
      <c r="C67" s="96">
        <v>0</v>
      </c>
      <c r="D67" s="96">
        <v>0</v>
      </c>
      <c r="E67" s="674" t="s">
        <v>320</v>
      </c>
      <c r="F67" s="687"/>
    </row>
    <row r="68" spans="2:6" s="76" customFormat="1" ht="15.5" x14ac:dyDescent="0.35">
      <c r="B68" s="691" t="s">
        <v>408</v>
      </c>
      <c r="C68" s="96">
        <v>0</v>
      </c>
      <c r="D68" s="96">
        <v>0</v>
      </c>
      <c r="E68" s="674" t="s">
        <v>320</v>
      </c>
      <c r="F68" s="687"/>
    </row>
    <row r="69" spans="2:6" s="76" customFormat="1" ht="15.5" x14ac:dyDescent="0.35">
      <c r="B69" s="86" t="s">
        <v>44</v>
      </c>
      <c r="C69" s="80">
        <v>0</v>
      </c>
      <c r="D69" s="80">
        <v>0</v>
      </c>
      <c r="E69" s="674" t="s">
        <v>320</v>
      </c>
      <c r="F69" s="687"/>
    </row>
    <row r="70" spans="2:6" s="76" customFormat="1" ht="15.5" x14ac:dyDescent="0.35">
      <c r="B70" s="566" t="s">
        <v>236</v>
      </c>
      <c r="C70" s="80">
        <v>0</v>
      </c>
      <c r="D70" s="80">
        <v>0</v>
      </c>
      <c r="E70" s="674" t="s">
        <v>320</v>
      </c>
      <c r="F70" s="687"/>
    </row>
    <row r="71" spans="2:6" s="76" customFormat="1" ht="15.5" x14ac:dyDescent="0.35">
      <c r="B71" s="689" t="s">
        <v>53</v>
      </c>
      <c r="C71" s="287">
        <f>SUM(C61:C70)/60</f>
        <v>0</v>
      </c>
      <c r="D71" s="287">
        <f>SUM(D61:D70)/60</f>
        <v>0</v>
      </c>
      <c r="E71" s="682" t="s">
        <v>321</v>
      </c>
      <c r="F71" s="692">
        <f>(C71*E100)+(D71*E101)</f>
        <v>0</v>
      </c>
    </row>
    <row r="72" spans="2:6" s="279" customFormat="1" ht="15.75" customHeight="1" x14ac:dyDescent="0.35">
      <c r="B72" s="985" t="s">
        <v>55</v>
      </c>
      <c r="C72" s="987" t="s">
        <v>319</v>
      </c>
      <c r="D72" s="987"/>
      <c r="E72" s="989" t="s">
        <v>6</v>
      </c>
      <c r="F72" s="990" t="s">
        <v>182</v>
      </c>
    </row>
    <row r="73" spans="2:6" s="279" customFormat="1" ht="15.5" x14ac:dyDescent="0.35">
      <c r="B73" s="985"/>
      <c r="C73" s="273" t="s">
        <v>134</v>
      </c>
      <c r="D73" s="289" t="s">
        <v>135</v>
      </c>
      <c r="E73" s="1005"/>
      <c r="F73" s="1001"/>
    </row>
    <row r="74" spans="2:6" s="76" customFormat="1" ht="15.5" x14ac:dyDescent="0.35">
      <c r="B74" s="693" t="s">
        <v>185</v>
      </c>
      <c r="C74" s="91">
        <v>0</v>
      </c>
      <c r="D74" s="928">
        <v>0</v>
      </c>
      <c r="E74" s="676" t="s">
        <v>321</v>
      </c>
      <c r="F74" s="694"/>
    </row>
    <row r="75" spans="2:6" s="76" customFormat="1" ht="15.5" x14ac:dyDescent="0.35">
      <c r="B75" s="695" t="s">
        <v>30</v>
      </c>
      <c r="C75" s="80">
        <v>0</v>
      </c>
      <c r="D75" s="80">
        <v>0</v>
      </c>
      <c r="E75" s="674" t="s">
        <v>321</v>
      </c>
      <c r="F75" s="694"/>
    </row>
    <row r="76" spans="2:6" s="76" customFormat="1" ht="15.5" x14ac:dyDescent="0.35">
      <c r="B76" s="695" t="s">
        <v>31</v>
      </c>
      <c r="C76" s="80">
        <v>0</v>
      </c>
      <c r="D76" s="80">
        <v>0</v>
      </c>
      <c r="E76" s="674" t="s">
        <v>321</v>
      </c>
      <c r="F76" s="694"/>
    </row>
    <row r="77" spans="2:6" s="76" customFormat="1" ht="15.5" x14ac:dyDescent="0.35">
      <c r="B77" s="695" t="s">
        <v>90</v>
      </c>
      <c r="C77" s="80">
        <v>0</v>
      </c>
      <c r="D77" s="80">
        <v>0</v>
      </c>
      <c r="E77" s="674" t="s">
        <v>321</v>
      </c>
      <c r="F77" s="694"/>
    </row>
    <row r="78" spans="2:6" s="76" customFormat="1" ht="15.5" x14ac:dyDescent="0.35">
      <c r="B78" s="695" t="s">
        <v>89</v>
      </c>
      <c r="C78" s="80">
        <v>0</v>
      </c>
      <c r="D78" s="80">
        <v>0</v>
      </c>
      <c r="E78" s="674" t="s">
        <v>321</v>
      </c>
      <c r="F78" s="694"/>
    </row>
    <row r="79" spans="2:6" s="76" customFormat="1" ht="15.5" x14ac:dyDescent="0.35">
      <c r="B79" s="695" t="s">
        <v>412</v>
      </c>
      <c r="C79" s="80">
        <v>0</v>
      </c>
      <c r="D79" s="80">
        <v>0</v>
      </c>
      <c r="E79" s="674" t="s">
        <v>321</v>
      </c>
      <c r="F79" s="694"/>
    </row>
    <row r="80" spans="2:6" s="76" customFormat="1" ht="15.5" x14ac:dyDescent="0.35">
      <c r="B80" s="883" t="s">
        <v>37</v>
      </c>
      <c r="C80" s="80">
        <v>0</v>
      </c>
      <c r="D80" s="80">
        <v>0</v>
      </c>
      <c r="E80" s="674" t="s">
        <v>321</v>
      </c>
      <c r="F80" s="694"/>
    </row>
    <row r="81" spans="2:9" s="76" customFormat="1" ht="15.5" x14ac:dyDescent="0.35">
      <c r="B81" s="566" t="s">
        <v>236</v>
      </c>
      <c r="C81" s="80">
        <v>0</v>
      </c>
      <c r="D81" s="80">
        <v>0</v>
      </c>
      <c r="E81" s="674" t="s">
        <v>321</v>
      </c>
      <c r="F81" s="687"/>
    </row>
    <row r="82" spans="2:9" s="76" customFormat="1" ht="15.5" x14ac:dyDescent="0.35">
      <c r="B82" s="696" t="s">
        <v>137</v>
      </c>
      <c r="C82" s="683">
        <f>SUM(C74:C81)</f>
        <v>0</v>
      </c>
      <c r="D82" s="684">
        <f>SUM(D74:D81)</f>
        <v>0</v>
      </c>
      <c r="E82" s="685" t="s">
        <v>321</v>
      </c>
      <c r="F82" s="697">
        <f>(C82*E100)+(D82*E101)</f>
        <v>0</v>
      </c>
      <c r="G82" s="138"/>
    </row>
    <row r="83" spans="2:9" s="76" customFormat="1" ht="15.75" customHeight="1" x14ac:dyDescent="0.35">
      <c r="B83" s="985" t="s">
        <v>54</v>
      </c>
      <c r="C83" s="987" t="s">
        <v>319</v>
      </c>
      <c r="D83" s="987"/>
      <c r="E83" s="988" t="s">
        <v>6</v>
      </c>
      <c r="F83" s="990" t="s">
        <v>182</v>
      </c>
    </row>
    <row r="84" spans="2:9" s="76" customFormat="1" ht="15.5" x14ac:dyDescent="0.35">
      <c r="B84" s="986"/>
      <c r="C84" s="711" t="s">
        <v>134</v>
      </c>
      <c r="D84" s="285" t="s">
        <v>135</v>
      </c>
      <c r="E84" s="989"/>
      <c r="F84" s="991"/>
    </row>
    <row r="85" spans="2:9" s="76" customFormat="1" ht="15.5" x14ac:dyDescent="0.35">
      <c r="B85" s="993" t="str">
        <f>"Remember: Estimated Total Crop Yield per Bed is "&amp;C39&amp;" "&amp;D39</f>
        <v>Remember: Estimated Total Crop Yield per Bed is 0 lbs, ct, bu</v>
      </c>
      <c r="C85" s="994"/>
      <c r="D85" s="712"/>
      <c r="E85" s="713"/>
      <c r="F85" s="714"/>
    </row>
    <row r="86" spans="2:9" s="76" customFormat="1" ht="15.5" x14ac:dyDescent="0.35">
      <c r="B86" s="693" t="s">
        <v>33</v>
      </c>
      <c r="C86" s="79">
        <v>0</v>
      </c>
      <c r="D86" s="79">
        <v>0</v>
      </c>
      <c r="E86" s="677" t="s">
        <v>321</v>
      </c>
      <c r="F86" s="694"/>
    </row>
    <row r="87" spans="2:9" s="76" customFormat="1" ht="15.5" x14ac:dyDescent="0.35">
      <c r="B87" s="698" t="s">
        <v>34</v>
      </c>
      <c r="C87" s="80">
        <v>0</v>
      </c>
      <c r="D87" s="80">
        <v>0</v>
      </c>
      <c r="E87" s="679" t="s">
        <v>321</v>
      </c>
      <c r="F87" s="699"/>
    </row>
    <row r="88" spans="2:9" s="76" customFormat="1" ht="15.5" x14ac:dyDescent="0.35">
      <c r="B88" s="700" t="s">
        <v>36</v>
      </c>
      <c r="C88" s="80">
        <v>0</v>
      </c>
      <c r="D88" s="80">
        <v>0</v>
      </c>
      <c r="E88" s="679" t="s">
        <v>321</v>
      </c>
      <c r="F88" s="699"/>
    </row>
    <row r="89" spans="2:9" s="76" customFormat="1" ht="15.5" x14ac:dyDescent="0.35">
      <c r="B89" s="357" t="s">
        <v>412</v>
      </c>
      <c r="C89" s="97">
        <v>0</v>
      </c>
      <c r="D89" s="97">
        <v>0</v>
      </c>
      <c r="E89" s="678" t="s">
        <v>321</v>
      </c>
      <c r="F89" s="701"/>
    </row>
    <row r="90" spans="2:9" s="76" customFormat="1" ht="15.5" x14ac:dyDescent="0.35">
      <c r="B90" s="883" t="s">
        <v>35</v>
      </c>
      <c r="C90" s="97">
        <v>0</v>
      </c>
      <c r="D90" s="97">
        <v>0</v>
      </c>
      <c r="E90" s="678" t="s">
        <v>321</v>
      </c>
      <c r="F90" s="701"/>
    </row>
    <row r="91" spans="2:9" s="76" customFormat="1" ht="15.5" x14ac:dyDescent="0.35">
      <c r="B91" s="566" t="s">
        <v>236</v>
      </c>
      <c r="C91" s="80">
        <v>0</v>
      </c>
      <c r="D91" s="80">
        <v>0</v>
      </c>
      <c r="E91" s="674" t="s">
        <v>321</v>
      </c>
      <c r="F91" s="687"/>
    </row>
    <row r="92" spans="2:9" s="76" customFormat="1" ht="15.5" x14ac:dyDescent="0.35">
      <c r="B92" s="702" t="s">
        <v>138</v>
      </c>
      <c r="C92" s="290">
        <f>SUM(C86:C91)</f>
        <v>0</v>
      </c>
      <c r="D92" s="291">
        <f>SUM(D86:D91)</f>
        <v>0</v>
      </c>
      <c r="E92" s="680" t="s">
        <v>321</v>
      </c>
      <c r="F92" s="703">
        <f>(C92*E100)+(D92*E101)</f>
        <v>0</v>
      </c>
      <c r="G92" s="139"/>
    </row>
    <row r="93" spans="2:9" s="357" customFormat="1" ht="15.5" x14ac:dyDescent="0.35">
      <c r="B93" s="704"/>
      <c r="C93" s="715" t="s">
        <v>134</v>
      </c>
      <c r="D93" s="715" t="s">
        <v>135</v>
      </c>
      <c r="E93" s="292"/>
      <c r="F93" s="705"/>
    </row>
    <row r="94" spans="2:9" s="76" customFormat="1" ht="15.5" x14ac:dyDescent="0.35">
      <c r="B94" s="706" t="s">
        <v>161</v>
      </c>
      <c r="C94" s="564">
        <f>SUM(C58,C71,C82,C92)</f>
        <v>0</v>
      </c>
      <c r="D94" s="564">
        <f>SUM(D58,D71,D82,D92)</f>
        <v>0</v>
      </c>
      <c r="E94" s="677" t="s">
        <v>321</v>
      </c>
      <c r="F94" s="707"/>
    </row>
    <row r="95" spans="2:9" s="76" customFormat="1" ht="18.75" customHeight="1" x14ac:dyDescent="0.35">
      <c r="B95" s="725" t="s">
        <v>162</v>
      </c>
      <c r="C95" s="726">
        <f>C94*C47</f>
        <v>0</v>
      </c>
      <c r="D95" s="726">
        <f>D94*F97</f>
        <v>0</v>
      </c>
      <c r="E95" s="678" t="s">
        <v>321</v>
      </c>
      <c r="F95" s="708"/>
      <c r="H95" s="565"/>
      <c r="I95" s="173"/>
    </row>
    <row r="96" spans="2:9" s="76" customFormat="1" ht="18.5" x14ac:dyDescent="0.45">
      <c r="B96" s="31"/>
      <c r="C96" s="31"/>
      <c r="D96" s="630"/>
      <c r="E96" s="657" t="s">
        <v>322</v>
      </c>
      <c r="F96" s="268">
        <f>F58+F71+F82+F92</f>
        <v>0</v>
      </c>
      <c r="G96" s="77"/>
      <c r="H96" s="565"/>
      <c r="I96" s="173"/>
    </row>
    <row r="97" spans="2:16" s="76" customFormat="1" ht="18.5" x14ac:dyDescent="0.45">
      <c r="B97" s="31"/>
      <c r="C97" s="31"/>
      <c r="D97" s="630"/>
      <c r="E97" s="657" t="s">
        <v>139</v>
      </c>
      <c r="F97" s="874">
        <f>C41</f>
        <v>0</v>
      </c>
      <c r="G97" s="77"/>
      <c r="J97" s="326"/>
      <c r="K97" s="326"/>
      <c r="L97" s="326"/>
      <c r="M97" s="326"/>
      <c r="N97" s="326"/>
      <c r="O97" s="326"/>
      <c r="P97" s="326"/>
    </row>
    <row r="98" spans="2:16" s="76" customFormat="1" ht="18.5" x14ac:dyDescent="0.45">
      <c r="B98" s="31"/>
      <c r="C98" s="31"/>
      <c r="D98" s="630"/>
      <c r="E98" s="657" t="s">
        <v>323</v>
      </c>
      <c r="F98" s="268">
        <f>F96*F97</f>
        <v>0</v>
      </c>
      <c r="G98" s="77"/>
      <c r="J98" s="326"/>
      <c r="K98" s="326"/>
      <c r="L98" s="326"/>
      <c r="M98" s="326"/>
      <c r="N98" s="326"/>
      <c r="O98" s="326"/>
      <c r="P98" s="326"/>
    </row>
    <row r="99" spans="2:16" s="76" customFormat="1" ht="18.5" x14ac:dyDescent="0.45">
      <c r="B99" s="31"/>
      <c r="C99" s="984" t="s">
        <v>324</v>
      </c>
      <c r="D99" s="984"/>
      <c r="E99" s="984"/>
      <c r="F99" s="631"/>
      <c r="G99" s="77"/>
      <c r="J99" s="326"/>
      <c r="K99" s="326"/>
      <c r="L99" s="326"/>
      <c r="M99" s="326"/>
      <c r="N99" s="326"/>
      <c r="O99" s="326"/>
      <c r="P99" s="326"/>
    </row>
    <row r="100" spans="2:16" s="76" customFormat="1" ht="15.5" x14ac:dyDescent="0.35">
      <c r="B100" s="629"/>
      <c r="C100" s="716"/>
      <c r="D100" s="717" t="s">
        <v>285</v>
      </c>
      <c r="E100" s="718">
        <f>' Labor Overheads'!C23</f>
        <v>0</v>
      </c>
      <c r="F100" s="631"/>
      <c r="G100" s="77"/>
      <c r="J100" s="326"/>
      <c r="K100" s="326"/>
      <c r="L100" s="326"/>
      <c r="M100" s="326"/>
      <c r="N100" s="326"/>
      <c r="O100" s="326"/>
      <c r="P100" s="326"/>
    </row>
    <row r="101" spans="2:16" s="76" customFormat="1" ht="18.5" x14ac:dyDescent="0.45">
      <c r="B101" s="629"/>
      <c r="C101" s="719"/>
      <c r="D101" s="657" t="s">
        <v>291</v>
      </c>
      <c r="E101" s="720">
        <f>' Labor Overheads'!$C$12</f>
        <v>0</v>
      </c>
      <c r="F101" s="31"/>
      <c r="G101" s="77"/>
      <c r="J101" s="326"/>
      <c r="K101" s="326"/>
      <c r="L101" s="326"/>
      <c r="M101" s="326"/>
      <c r="N101" s="326"/>
      <c r="O101" s="326"/>
      <c r="P101" s="326"/>
    </row>
    <row r="102" spans="2:16" s="76" customFormat="1" ht="18.5" x14ac:dyDescent="0.45">
      <c r="B102" s="629"/>
      <c r="C102" s="719"/>
      <c r="D102" s="565" t="s">
        <v>326</v>
      </c>
      <c r="E102" s="721">
        <f>D95*E101</f>
        <v>0</v>
      </c>
      <c r="F102" s="31"/>
      <c r="G102" s="77"/>
      <c r="J102" s="326"/>
      <c r="K102" s="326"/>
      <c r="L102" s="326"/>
      <c r="M102" s="326"/>
      <c r="N102" s="326"/>
      <c r="O102" s="326"/>
      <c r="P102" s="326"/>
    </row>
    <row r="103" spans="2:16" s="76" customFormat="1" ht="18.5" x14ac:dyDescent="0.45">
      <c r="B103" s="629"/>
      <c r="C103" s="722"/>
      <c r="D103" s="723" t="s">
        <v>325</v>
      </c>
      <c r="E103" s="724">
        <f>C95*E100</f>
        <v>0</v>
      </c>
      <c r="F103" s="31"/>
      <c r="G103" s="77"/>
      <c r="J103" s="326"/>
      <c r="K103" s="326"/>
      <c r="L103" s="326"/>
      <c r="M103" s="326"/>
      <c r="N103" s="326"/>
      <c r="O103" s="326"/>
      <c r="P103" s="326"/>
    </row>
    <row r="104" spans="2:16" s="76" customFormat="1" ht="16" thickBot="1" x14ac:dyDescent="0.4">
      <c r="B104" s="77"/>
      <c r="C104" s="77"/>
      <c r="D104" s="77"/>
      <c r="E104" s="78"/>
      <c r="F104" s="268"/>
      <c r="G104" s="77"/>
      <c r="J104" s="326"/>
      <c r="K104" s="326"/>
      <c r="L104" s="326"/>
      <c r="M104" s="326"/>
      <c r="N104" s="326"/>
      <c r="O104" s="326"/>
      <c r="P104" s="326"/>
    </row>
    <row r="105" spans="2:16" s="76" customFormat="1" ht="26.5" thickBot="1" x14ac:dyDescent="0.65">
      <c r="B105" s="940" t="s">
        <v>38</v>
      </c>
      <c r="C105" s="1028"/>
      <c r="D105" s="941"/>
      <c r="E105"/>
    </row>
    <row r="106" spans="2:16" s="76" customFormat="1" ht="15.5" x14ac:dyDescent="0.35">
      <c r="B106" s="304" t="s">
        <v>93</v>
      </c>
      <c r="C106" s="305" t="s">
        <v>91</v>
      </c>
      <c r="D106" s="306" t="s">
        <v>6</v>
      </c>
      <c r="E106" s="306" t="s">
        <v>7</v>
      </c>
      <c r="F106" s="299" t="s">
        <v>15</v>
      </c>
      <c r="G106" s="300" t="s">
        <v>158</v>
      </c>
      <c r="H106" s="301" t="s">
        <v>26</v>
      </c>
      <c r="I106" s="71"/>
    </row>
    <row r="107" spans="2:16" s="76" customFormat="1" ht="15.5" x14ac:dyDescent="0.35">
      <c r="B107" s="84" t="s">
        <v>49</v>
      </c>
      <c r="C107" s="85">
        <v>0</v>
      </c>
      <c r="D107" s="86" t="s">
        <v>96</v>
      </c>
      <c r="E107" s="87">
        <v>0</v>
      </c>
      <c r="F107" s="83">
        <f>C107*E107</f>
        <v>0</v>
      </c>
      <c r="G107" s="231">
        <f>C41</f>
        <v>0</v>
      </c>
      <c r="H107" s="88">
        <f>F107*G107</f>
        <v>0</v>
      </c>
      <c r="I107"/>
    </row>
    <row r="108" spans="2:16" s="76" customFormat="1" ht="15.75" customHeight="1" x14ac:dyDescent="0.35">
      <c r="B108" s="237" t="s">
        <v>49</v>
      </c>
      <c r="C108" s="97">
        <v>0</v>
      </c>
      <c r="D108" s="238" t="s">
        <v>96</v>
      </c>
      <c r="E108" s="239">
        <v>0</v>
      </c>
      <c r="F108" s="232">
        <f>C108*E108</f>
        <v>0</v>
      </c>
      <c r="G108" s="240">
        <f>C41</f>
        <v>0</v>
      </c>
      <c r="H108" s="233">
        <f>F108*G108</f>
        <v>0</v>
      </c>
      <c r="I108"/>
    </row>
    <row r="109" spans="2:16" s="76" customFormat="1" ht="18.75" customHeight="1" x14ac:dyDescent="0.35">
      <c r="B109" s="242"/>
      <c r="C109" s="243"/>
      <c r="D109" s="244"/>
      <c r="E109" s="243"/>
      <c r="F109" s="245">
        <f>SUM(F107:F108)</f>
        <v>0</v>
      </c>
      <c r="G109" s="246"/>
      <c r="H109" s="247">
        <f>SUM(H107:H108)</f>
        <v>0</v>
      </c>
      <c r="I109"/>
    </row>
    <row r="110" spans="2:16" s="76" customFormat="1" ht="15.5" x14ac:dyDescent="0.35">
      <c r="B110" s="303" t="s">
        <v>92</v>
      </c>
      <c r="C110" s="297" t="s">
        <v>91</v>
      </c>
      <c r="D110" s="297" t="s">
        <v>6</v>
      </c>
      <c r="E110" s="298" t="s">
        <v>7</v>
      </c>
      <c r="F110" s="299" t="s">
        <v>15</v>
      </c>
      <c r="G110" s="300" t="s">
        <v>158</v>
      </c>
      <c r="H110" s="301" t="s">
        <v>26</v>
      </c>
    </row>
    <row r="111" spans="2:16" s="76" customFormat="1" ht="15.5" x14ac:dyDescent="0.35">
      <c r="B111" s="99" t="s">
        <v>14</v>
      </c>
      <c r="C111" s="80">
        <v>0</v>
      </c>
      <c r="D111" s="417" t="s">
        <v>381</v>
      </c>
      <c r="E111" s="82">
        <v>0</v>
      </c>
      <c r="F111" s="83">
        <f t="shared" ref="F111:F119" si="0">C111*E111</f>
        <v>0</v>
      </c>
      <c r="G111" s="231">
        <f>C41</f>
        <v>0</v>
      </c>
      <c r="H111" s="88">
        <f t="shared" ref="H111:H119" si="1">F111*G111</f>
        <v>0</v>
      </c>
      <c r="J111" s="326"/>
      <c r="K111" s="326"/>
      <c r="L111" s="326"/>
      <c r="M111" s="326"/>
      <c r="N111" s="326"/>
      <c r="O111" s="326"/>
      <c r="P111" s="326"/>
    </row>
    <row r="112" spans="2:16" s="76" customFormat="1" ht="15.5" x14ac:dyDescent="0.35">
      <c r="B112" s="639" t="s">
        <v>287</v>
      </c>
      <c r="C112" s="80">
        <v>0</v>
      </c>
      <c r="D112" s="92" t="s">
        <v>17</v>
      </c>
      <c r="E112" s="82">
        <v>0</v>
      </c>
      <c r="F112" s="83">
        <f t="shared" si="0"/>
        <v>0</v>
      </c>
      <c r="G112" s="231">
        <f>C41</f>
        <v>0</v>
      </c>
      <c r="H112" s="88">
        <f t="shared" si="1"/>
        <v>0</v>
      </c>
      <c r="J112" s="326"/>
      <c r="K112" s="326"/>
      <c r="L112" s="326"/>
      <c r="M112" s="326"/>
      <c r="N112" s="326"/>
      <c r="O112" s="326"/>
      <c r="P112" s="326"/>
    </row>
    <row r="113" spans="2:17" s="76" customFormat="1" ht="15.5" x14ac:dyDescent="0.35">
      <c r="B113" s="99" t="s">
        <v>127</v>
      </c>
      <c r="C113" s="80">
        <v>0</v>
      </c>
      <c r="D113" s="92" t="s">
        <v>10</v>
      </c>
      <c r="E113" s="82">
        <v>0</v>
      </c>
      <c r="F113" s="83">
        <f t="shared" si="0"/>
        <v>0</v>
      </c>
      <c r="G113" s="231">
        <f>C41</f>
        <v>0</v>
      </c>
      <c r="H113" s="88">
        <f t="shared" si="1"/>
        <v>0</v>
      </c>
      <c r="J113" s="326"/>
      <c r="K113" s="326"/>
      <c r="L113" s="326"/>
      <c r="M113" s="326"/>
      <c r="N113" s="326"/>
      <c r="O113" s="326"/>
      <c r="P113" s="326"/>
    </row>
    <row r="114" spans="2:17" s="76" customFormat="1" ht="15.5" x14ac:dyDescent="0.35">
      <c r="B114" s="99" t="s">
        <v>128</v>
      </c>
      <c r="C114" s="80">
        <v>0</v>
      </c>
      <c r="D114" s="92" t="s">
        <v>10</v>
      </c>
      <c r="E114" s="82">
        <v>0</v>
      </c>
      <c r="F114" s="83">
        <f t="shared" si="0"/>
        <v>0</v>
      </c>
      <c r="G114" s="231">
        <f>C41</f>
        <v>0</v>
      </c>
      <c r="H114" s="88">
        <f t="shared" si="1"/>
        <v>0</v>
      </c>
      <c r="J114" s="326"/>
      <c r="K114" s="326"/>
      <c r="L114" s="326"/>
      <c r="M114" s="326"/>
      <c r="N114" s="326"/>
      <c r="O114" s="327"/>
      <c r="P114" s="328"/>
      <c r="Q114" s="71"/>
    </row>
    <row r="115" spans="2:17" s="76" customFormat="1" ht="15.5" x14ac:dyDescent="0.35">
      <c r="B115" s="99" t="s">
        <v>129</v>
      </c>
      <c r="C115" s="80">
        <v>0</v>
      </c>
      <c r="D115" s="92" t="s">
        <v>16</v>
      </c>
      <c r="E115" s="82">
        <v>0</v>
      </c>
      <c r="F115" s="83">
        <f t="shared" si="0"/>
        <v>0</v>
      </c>
      <c r="G115" s="231">
        <f>C41</f>
        <v>0</v>
      </c>
      <c r="H115" s="88">
        <f t="shared" si="1"/>
        <v>0</v>
      </c>
      <c r="J115" s="326"/>
      <c r="K115" s="326"/>
      <c r="L115" s="326"/>
      <c r="M115" s="326"/>
      <c r="N115" s="326"/>
      <c r="O115" s="329"/>
      <c r="P115" s="330"/>
      <c r="Q115"/>
    </row>
    <row r="116" spans="2:17" s="76" customFormat="1" ht="15.5" x14ac:dyDescent="0.35">
      <c r="B116" s="99" t="s">
        <v>20</v>
      </c>
      <c r="C116" s="80">
        <v>0</v>
      </c>
      <c r="D116" s="92" t="s">
        <v>16</v>
      </c>
      <c r="E116" s="82">
        <v>0</v>
      </c>
      <c r="F116" s="83">
        <f t="shared" si="0"/>
        <v>0</v>
      </c>
      <c r="G116" s="231">
        <f>C41</f>
        <v>0</v>
      </c>
      <c r="H116" s="88">
        <f t="shared" si="1"/>
        <v>0</v>
      </c>
      <c r="J116" s="331"/>
      <c r="K116" s="331"/>
      <c r="L116" s="331"/>
      <c r="M116" s="331"/>
      <c r="N116" s="331"/>
      <c r="O116" s="331"/>
      <c r="P116" s="331"/>
      <c r="Q116"/>
    </row>
    <row r="117" spans="2:17" s="76" customFormat="1" ht="15.75" customHeight="1" x14ac:dyDescent="0.35">
      <c r="B117" s="99" t="s">
        <v>18</v>
      </c>
      <c r="C117" s="80">
        <v>0</v>
      </c>
      <c r="D117" s="92" t="s">
        <v>19</v>
      </c>
      <c r="E117" s="82">
        <v>0</v>
      </c>
      <c r="F117" s="93">
        <f t="shared" si="0"/>
        <v>0</v>
      </c>
      <c r="G117" s="231">
        <f>C41</f>
        <v>0</v>
      </c>
      <c r="H117" s="88">
        <f t="shared" si="1"/>
        <v>0</v>
      </c>
      <c r="J117" s="332"/>
      <c r="K117" s="333"/>
      <c r="L117" s="333"/>
      <c r="M117" s="334"/>
      <c r="N117" s="335"/>
      <c r="O117" s="336"/>
      <c r="P117" s="335"/>
    </row>
    <row r="118" spans="2:17" s="76" customFormat="1" ht="15.5" x14ac:dyDescent="0.35">
      <c r="B118" s="89" t="s">
        <v>52</v>
      </c>
      <c r="C118" s="80">
        <v>0</v>
      </c>
      <c r="D118" s="92" t="s">
        <v>17</v>
      </c>
      <c r="E118" s="82">
        <v>0</v>
      </c>
      <c r="F118" s="93">
        <f t="shared" si="0"/>
        <v>0</v>
      </c>
      <c r="G118" s="231">
        <f>C41</f>
        <v>0</v>
      </c>
      <c r="H118" s="88">
        <f t="shared" si="1"/>
        <v>0</v>
      </c>
      <c r="J118" s="337"/>
      <c r="K118" s="338"/>
      <c r="L118" s="337"/>
      <c r="M118" s="339"/>
      <c r="N118" s="339"/>
      <c r="O118" s="340"/>
      <c r="P118" s="339"/>
    </row>
    <row r="119" spans="2:17" s="76" customFormat="1" ht="15.5" x14ac:dyDescent="0.35">
      <c r="B119" s="89" t="s">
        <v>52</v>
      </c>
      <c r="C119" s="80">
        <v>0</v>
      </c>
      <c r="D119" s="92" t="s">
        <v>17</v>
      </c>
      <c r="E119" s="82">
        <v>0</v>
      </c>
      <c r="F119" s="93">
        <f t="shared" si="0"/>
        <v>0</v>
      </c>
      <c r="G119" s="231">
        <f>C41</f>
        <v>0</v>
      </c>
      <c r="H119" s="88">
        <f t="shared" si="1"/>
        <v>0</v>
      </c>
      <c r="J119" s="337"/>
      <c r="K119" s="338"/>
      <c r="L119" s="337"/>
      <c r="M119" s="339"/>
      <c r="N119" s="339"/>
      <c r="O119" s="340"/>
      <c r="P119" s="339"/>
    </row>
    <row r="120" spans="2:17" s="76" customFormat="1" ht="15.5" x14ac:dyDescent="0.35">
      <c r="B120" s="255"/>
      <c r="C120" s="249"/>
      <c r="D120" s="249"/>
      <c r="E120" s="249"/>
      <c r="F120" s="250">
        <f>SUM(F111:F119)</f>
        <v>0</v>
      </c>
      <c r="G120" s="246"/>
      <c r="H120" s="247">
        <f>SUM(H111:H119)</f>
        <v>0</v>
      </c>
      <c r="J120" s="337"/>
      <c r="K120" s="338"/>
      <c r="L120" s="337"/>
      <c r="M120" s="339"/>
      <c r="N120" s="339"/>
      <c r="O120" s="340"/>
      <c r="P120" s="339"/>
    </row>
    <row r="121" spans="2:17" s="76" customFormat="1" ht="15.5" x14ac:dyDescent="0.35">
      <c r="B121" s="303" t="s">
        <v>94</v>
      </c>
      <c r="C121" s="297" t="s">
        <v>91</v>
      </c>
      <c r="D121" s="297" t="s">
        <v>6</v>
      </c>
      <c r="E121" s="298" t="s">
        <v>7</v>
      </c>
      <c r="F121" s="299" t="s">
        <v>15</v>
      </c>
      <c r="G121" s="300" t="s">
        <v>158</v>
      </c>
      <c r="H121" s="301" t="s">
        <v>26</v>
      </c>
      <c r="J121" s="337"/>
      <c r="K121" s="1052"/>
      <c r="L121" s="1052"/>
      <c r="M121" s="1052"/>
      <c r="N121" s="1052"/>
      <c r="O121" s="1052"/>
      <c r="P121" s="293"/>
    </row>
    <row r="122" spans="2:17" s="76" customFormat="1" ht="15.5" x14ac:dyDescent="0.35">
      <c r="B122" s="94" t="s">
        <v>1</v>
      </c>
      <c r="C122" s="80">
        <v>0</v>
      </c>
      <c r="D122" s="81" t="s">
        <v>95</v>
      </c>
      <c r="E122" s="82">
        <v>0</v>
      </c>
      <c r="F122" s="83">
        <f>C122*E122</f>
        <v>0</v>
      </c>
      <c r="G122" s="231">
        <f>C41</f>
        <v>0</v>
      </c>
      <c r="H122" s="88">
        <f>F122*G122</f>
        <v>0</v>
      </c>
      <c r="J122" s="332"/>
      <c r="K122" s="333"/>
      <c r="L122" s="333"/>
      <c r="M122" s="334"/>
      <c r="N122" s="335"/>
      <c r="O122" s="336"/>
      <c r="P122" s="335"/>
    </row>
    <row r="123" spans="2:17" s="76" customFormat="1" ht="15.5" x14ac:dyDescent="0.35">
      <c r="B123" s="94" t="s">
        <v>2</v>
      </c>
      <c r="C123" s="80">
        <v>0</v>
      </c>
      <c r="D123" s="81" t="s">
        <v>95</v>
      </c>
      <c r="E123" s="82">
        <v>0</v>
      </c>
      <c r="F123" s="83">
        <f>C123*E123</f>
        <v>0</v>
      </c>
      <c r="G123" s="231">
        <f>C41</f>
        <v>0</v>
      </c>
      <c r="H123" s="88">
        <f>F123*G123</f>
        <v>0</v>
      </c>
      <c r="J123" s="337"/>
      <c r="K123" s="338"/>
      <c r="L123" s="337"/>
      <c r="M123" s="339"/>
      <c r="N123" s="339"/>
      <c r="O123" s="340"/>
      <c r="P123" s="339"/>
    </row>
    <row r="124" spans="2:17" ht="15.5" x14ac:dyDescent="0.35">
      <c r="B124" s="94" t="s">
        <v>0</v>
      </c>
      <c r="C124" s="80">
        <v>0</v>
      </c>
      <c r="D124" s="81" t="s">
        <v>17</v>
      </c>
      <c r="E124" s="82">
        <v>0</v>
      </c>
      <c r="F124" s="83">
        <f>C124*E124</f>
        <v>0</v>
      </c>
      <c r="G124" s="231">
        <f>C41</f>
        <v>0</v>
      </c>
      <c r="H124" s="88">
        <f>F124*G124</f>
        <v>0</v>
      </c>
      <c r="I124" s="76"/>
      <c r="J124" s="337"/>
      <c r="K124" s="338"/>
      <c r="L124" s="337"/>
      <c r="M124" s="339"/>
      <c r="N124" s="339"/>
      <c r="O124" s="340"/>
      <c r="P124" s="339"/>
      <c r="Q124" s="76"/>
    </row>
    <row r="125" spans="2:17" ht="15.5" x14ac:dyDescent="0.35">
      <c r="B125" s="89" t="s">
        <v>52</v>
      </c>
      <c r="C125" s="80">
        <v>0</v>
      </c>
      <c r="D125" s="417" t="s">
        <v>201</v>
      </c>
      <c r="E125" s="82">
        <v>0</v>
      </c>
      <c r="F125" s="83">
        <f>C125*E125</f>
        <v>0</v>
      </c>
      <c r="G125" s="231">
        <f>C41</f>
        <v>0</v>
      </c>
      <c r="H125" s="88">
        <f>F125*G125</f>
        <v>0</v>
      </c>
      <c r="I125" s="76"/>
      <c r="J125" s="337"/>
      <c r="K125" s="338"/>
      <c r="L125" s="337"/>
      <c r="M125" s="339"/>
      <c r="N125" s="339"/>
      <c r="O125" s="340"/>
      <c r="P125" s="339"/>
      <c r="Q125" s="76"/>
    </row>
    <row r="126" spans="2:17" ht="15.5" x14ac:dyDescent="0.35">
      <c r="B126" s="248" t="s">
        <v>52</v>
      </c>
      <c r="C126" s="96">
        <v>0</v>
      </c>
      <c r="D126" s="234" t="s">
        <v>9</v>
      </c>
      <c r="E126" s="235">
        <v>0</v>
      </c>
      <c r="F126" s="232">
        <f>C126*E126</f>
        <v>0</v>
      </c>
      <c r="G126" s="240">
        <f>C41</f>
        <v>0</v>
      </c>
      <c r="H126" s="233">
        <f>F126*G126</f>
        <v>0</v>
      </c>
      <c r="I126" s="76"/>
      <c r="J126" s="1052"/>
      <c r="K126" s="1052"/>
      <c r="L126" s="1052"/>
      <c r="M126" s="1052"/>
      <c r="N126" s="1052"/>
      <c r="O126" s="1052"/>
      <c r="P126" s="293"/>
      <c r="Q126" s="76"/>
    </row>
    <row r="127" spans="2:17" ht="16.5" customHeight="1" x14ac:dyDescent="0.35">
      <c r="B127" s="255"/>
      <c r="C127" s="249"/>
      <c r="D127" s="249"/>
      <c r="E127" s="249"/>
      <c r="F127" s="245">
        <f>SUM(F122:F126)</f>
        <v>0</v>
      </c>
      <c r="G127" s="246"/>
      <c r="H127" s="247">
        <f>SUM(H122:H126)</f>
        <v>0</v>
      </c>
      <c r="I127" s="76"/>
      <c r="J127" s="332"/>
      <c r="K127" s="333"/>
      <c r="L127" s="333"/>
      <c r="M127" s="334"/>
      <c r="N127" s="335"/>
      <c r="O127" s="336"/>
      <c r="P127" s="335"/>
      <c r="Q127" s="76"/>
    </row>
    <row r="128" spans="2:17" ht="15.5" x14ac:dyDescent="0.35">
      <c r="B128" s="303" t="s">
        <v>169</v>
      </c>
      <c r="C128" s="297" t="s">
        <v>98</v>
      </c>
      <c r="D128" s="297" t="s">
        <v>6</v>
      </c>
      <c r="E128" s="298" t="s">
        <v>7</v>
      </c>
      <c r="F128" s="299"/>
      <c r="G128" s="298"/>
      <c r="H128" s="301" t="s">
        <v>3</v>
      </c>
      <c r="I128" s="76"/>
      <c r="J128" s="337"/>
      <c r="K128" s="338"/>
      <c r="L128" s="337"/>
      <c r="M128" s="339"/>
      <c r="N128" s="339"/>
      <c r="O128" s="340"/>
      <c r="P128" s="339"/>
      <c r="Q128" s="76"/>
    </row>
    <row r="129" spans="2:16" s="76" customFormat="1" ht="15.75" customHeight="1" x14ac:dyDescent="0.35">
      <c r="B129" s="89" t="s">
        <v>99</v>
      </c>
      <c r="C129" s="80">
        <v>0</v>
      </c>
      <c r="D129" s="234" t="s">
        <v>130</v>
      </c>
      <c r="E129" s="127">
        <v>0</v>
      </c>
      <c r="F129" s="176"/>
      <c r="G129" s="176"/>
      <c r="H129" s="95">
        <f>C129*E129</f>
        <v>0</v>
      </c>
      <c r="J129" s="337"/>
      <c r="K129" s="338"/>
      <c r="L129" s="337"/>
      <c r="M129" s="339"/>
      <c r="N129" s="339"/>
      <c r="O129" s="340"/>
      <c r="P129" s="339"/>
    </row>
    <row r="130" spans="2:16" s="76" customFormat="1" ht="15.5" x14ac:dyDescent="0.35">
      <c r="B130" s="89" t="s">
        <v>99</v>
      </c>
      <c r="C130" s="80">
        <v>0</v>
      </c>
      <c r="D130" s="234" t="s">
        <v>130</v>
      </c>
      <c r="E130" s="127">
        <v>0</v>
      </c>
      <c r="F130" s="176"/>
      <c r="G130" s="176"/>
      <c r="H130" s="95">
        <f>C130*E130</f>
        <v>0</v>
      </c>
      <c r="J130" s="1052"/>
      <c r="K130" s="1052"/>
      <c r="L130" s="1052"/>
      <c r="M130" s="1052"/>
      <c r="N130" s="1052"/>
      <c r="O130" s="1052"/>
      <c r="P130" s="293"/>
    </row>
    <row r="131" spans="2:16" s="76" customFormat="1" ht="15.5" x14ac:dyDescent="0.35">
      <c r="B131" s="248" t="s">
        <v>99</v>
      </c>
      <c r="C131" s="96">
        <v>0</v>
      </c>
      <c r="D131" s="234" t="s">
        <v>130</v>
      </c>
      <c r="E131" s="251">
        <v>0</v>
      </c>
      <c r="F131" s="252"/>
      <c r="G131" s="252"/>
      <c r="H131" s="253">
        <f>C131*E131</f>
        <v>0</v>
      </c>
      <c r="J131" s="332"/>
      <c r="K131" s="333"/>
      <c r="L131" s="333"/>
      <c r="M131" s="334"/>
      <c r="N131" s="335"/>
      <c r="O131" s="336"/>
      <c r="P131" s="335"/>
    </row>
    <row r="132" spans="2:16" s="76" customFormat="1" ht="15.5" x14ac:dyDescent="0.35">
      <c r="B132" s="255"/>
      <c r="C132" s="261"/>
      <c r="D132" s="261"/>
      <c r="E132" s="261"/>
      <c r="F132" s="254">
        <f>IFERROR(H132/G126,0)</f>
        <v>0</v>
      </c>
      <c r="G132" s="261"/>
      <c r="H132" s="262">
        <f>SUM(H129:H131)</f>
        <v>0</v>
      </c>
      <c r="J132" s="337"/>
      <c r="K132" s="338"/>
      <c r="L132" s="337"/>
      <c r="M132" s="339"/>
      <c r="N132" s="339"/>
      <c r="O132" s="340"/>
      <c r="P132" s="339"/>
    </row>
    <row r="133" spans="2:16" s="76" customFormat="1" ht="23.5" x14ac:dyDescent="0.55000000000000004">
      <c r="B133" s="260" t="s">
        <v>174</v>
      </c>
      <c r="C133" s="264" t="str">
        <f>"Remember: Estimated Crop Yield Per Bed Is "&amp;C39&amp;" "&amp;D39</f>
        <v>Remember: Estimated Crop Yield Per Bed Is 0 lbs, ct, bu</v>
      </c>
      <c r="D133" s="263"/>
      <c r="E133" s="263"/>
      <c r="F133" s="263"/>
      <c r="G133" s="263"/>
      <c r="H133" s="265"/>
      <c r="J133" s="337"/>
      <c r="K133" s="338"/>
      <c r="L133" s="337"/>
      <c r="M133" s="339"/>
      <c r="N133" s="339"/>
      <c r="O133" s="340"/>
      <c r="P133" s="339"/>
    </row>
    <row r="134" spans="2:16" s="76" customFormat="1" ht="15.5" x14ac:dyDescent="0.35">
      <c r="B134" s="302" t="s">
        <v>170</v>
      </c>
      <c r="C134" s="297" t="s">
        <v>159</v>
      </c>
      <c r="D134" s="297" t="s">
        <v>6</v>
      </c>
      <c r="E134" s="298" t="s">
        <v>7</v>
      </c>
      <c r="F134" s="299" t="s">
        <v>15</v>
      </c>
      <c r="G134" s="300" t="s">
        <v>158</v>
      </c>
      <c r="H134" s="301" t="s">
        <v>26</v>
      </c>
      <c r="J134" s="337"/>
      <c r="K134" s="338"/>
      <c r="L134" s="337"/>
      <c r="M134" s="339"/>
      <c r="N134" s="339"/>
      <c r="O134" s="340"/>
      <c r="P134" s="339"/>
    </row>
    <row r="135" spans="2:16" s="76" customFormat="1" ht="15.5" x14ac:dyDescent="0.35">
      <c r="B135" s="236" t="s">
        <v>145</v>
      </c>
      <c r="C135" s="80">
        <v>0</v>
      </c>
      <c r="D135" s="81" t="s">
        <v>132</v>
      </c>
      <c r="E135" s="82">
        <v>0</v>
      </c>
      <c r="F135" s="83">
        <f>C135*E135</f>
        <v>0</v>
      </c>
      <c r="G135" s="231">
        <f>C41</f>
        <v>0</v>
      </c>
      <c r="H135" s="88">
        <f>F135*G135</f>
        <v>0</v>
      </c>
      <c r="J135" s="1052"/>
      <c r="K135" s="1052"/>
      <c r="L135" s="1052"/>
      <c r="M135" s="1052"/>
      <c r="N135" s="1052"/>
      <c r="O135" s="1052"/>
      <c r="P135" s="293"/>
    </row>
    <row r="136" spans="2:16" s="76" customFormat="1" ht="15.5" x14ac:dyDescent="0.35">
      <c r="B136" s="89" t="s">
        <v>49</v>
      </c>
      <c r="C136" s="80">
        <v>0</v>
      </c>
      <c r="D136" s="81"/>
      <c r="E136" s="82">
        <v>0</v>
      </c>
      <c r="F136" s="83">
        <f>C136*E136</f>
        <v>0</v>
      </c>
      <c r="G136" s="231">
        <f>C41</f>
        <v>0</v>
      </c>
      <c r="H136" s="88">
        <f>F136*G136</f>
        <v>0</v>
      </c>
      <c r="J136" s="337"/>
      <c r="K136" s="341"/>
      <c r="L136" s="341"/>
      <c r="M136" s="342"/>
      <c r="N136" s="343"/>
      <c r="O136" s="344"/>
      <c r="P136" s="343"/>
    </row>
    <row r="137" spans="2:16" s="76" customFormat="1" ht="15.5" x14ac:dyDescent="0.35">
      <c r="B137" s="248" t="s">
        <v>49</v>
      </c>
      <c r="C137" s="96">
        <v>0</v>
      </c>
      <c r="D137" s="234"/>
      <c r="E137" s="235">
        <v>0</v>
      </c>
      <c r="F137" s="232">
        <f>C137*E137</f>
        <v>0</v>
      </c>
      <c r="G137" s="240">
        <f>C41</f>
        <v>0</v>
      </c>
      <c r="H137" s="233">
        <f>F137*G137</f>
        <v>0</v>
      </c>
      <c r="J137" s="337"/>
      <c r="K137" s="338"/>
      <c r="L137" s="337"/>
      <c r="M137" s="339"/>
      <c r="N137" s="339"/>
      <c r="O137" s="340"/>
      <c r="P137" s="339"/>
    </row>
    <row r="138" spans="2:16" s="76" customFormat="1" ht="15.5" x14ac:dyDescent="0.35">
      <c r="B138" s="255"/>
      <c r="C138" s="256"/>
      <c r="D138" s="256"/>
      <c r="E138" s="256"/>
      <c r="F138" s="267">
        <f>SUM(F135:F137)</f>
        <v>0</v>
      </c>
      <c r="G138" s="256"/>
      <c r="H138" s="247">
        <f>SUM(H135:H137)</f>
        <v>0</v>
      </c>
      <c r="J138" s="337"/>
      <c r="K138" s="338"/>
      <c r="L138" s="337"/>
      <c r="M138" s="339"/>
      <c r="N138" s="339"/>
      <c r="O138" s="340"/>
      <c r="P138" s="339"/>
    </row>
    <row r="139" spans="2:16" s="76" customFormat="1" ht="15.75" customHeight="1" x14ac:dyDescent="0.35">
      <c r="B139" s="296" t="s">
        <v>171</v>
      </c>
      <c r="C139" s="297" t="s">
        <v>159</v>
      </c>
      <c r="D139" s="297" t="s">
        <v>6</v>
      </c>
      <c r="E139" s="298" t="s">
        <v>7</v>
      </c>
      <c r="F139" s="299" t="s">
        <v>15</v>
      </c>
      <c r="G139" s="300" t="s">
        <v>158</v>
      </c>
      <c r="H139" s="301" t="s">
        <v>26</v>
      </c>
      <c r="J139" s="337"/>
      <c r="K139" s="338"/>
      <c r="L139" s="337"/>
      <c r="M139" s="339"/>
      <c r="N139" s="339"/>
      <c r="O139" s="340"/>
      <c r="P139" s="339"/>
    </row>
    <row r="140" spans="2:16" s="76" customFormat="1" ht="15.5" x14ac:dyDescent="0.35">
      <c r="B140" s="236" t="s">
        <v>145</v>
      </c>
      <c r="C140" s="80">
        <v>0</v>
      </c>
      <c r="D140" s="81" t="s">
        <v>132</v>
      </c>
      <c r="E140" s="82">
        <v>0</v>
      </c>
      <c r="F140" s="83">
        <f>C140*E140</f>
        <v>0</v>
      </c>
      <c r="G140" s="231">
        <f>C41</f>
        <v>0</v>
      </c>
      <c r="H140" s="88">
        <f>F140*G140</f>
        <v>0</v>
      </c>
      <c r="J140" s="1052"/>
      <c r="K140" s="1052"/>
      <c r="L140" s="1052"/>
      <c r="M140" s="1052"/>
      <c r="N140" s="1052"/>
      <c r="O140" s="1052"/>
      <c r="P140" s="293"/>
    </row>
    <row r="141" spans="2:16" s="76" customFormat="1" ht="15.5" x14ac:dyDescent="0.35">
      <c r="B141" s="248" t="s">
        <v>49</v>
      </c>
      <c r="C141" s="80">
        <v>0</v>
      </c>
      <c r="D141" s="81"/>
      <c r="E141" s="82">
        <v>0</v>
      </c>
      <c r="F141" s="83">
        <f>C141*E141</f>
        <v>0</v>
      </c>
      <c r="G141" s="231">
        <f>C41</f>
        <v>0</v>
      </c>
      <c r="H141" s="88">
        <f>F141*G141</f>
        <v>0</v>
      </c>
      <c r="J141" s="344"/>
      <c r="K141" s="344"/>
      <c r="L141" s="344"/>
      <c r="M141" s="344"/>
      <c r="N141" s="344"/>
      <c r="O141" s="344"/>
      <c r="P141" s="293"/>
    </row>
    <row r="142" spans="2:16" s="76" customFormat="1" ht="15.5" x14ac:dyDescent="0.35">
      <c r="B142" s="248" t="s">
        <v>49</v>
      </c>
      <c r="C142" s="96">
        <v>0</v>
      </c>
      <c r="D142" s="234"/>
      <c r="E142" s="235">
        <v>0</v>
      </c>
      <c r="F142" s="232">
        <f>C142*E142</f>
        <v>0</v>
      </c>
      <c r="G142" s="240">
        <f>C41</f>
        <v>0</v>
      </c>
      <c r="H142" s="233">
        <f>F142*G142</f>
        <v>0</v>
      </c>
      <c r="J142" s="270"/>
      <c r="K142" s="270"/>
      <c r="L142" s="270"/>
      <c r="M142" s="270"/>
      <c r="N142" s="270"/>
      <c r="O142" s="270"/>
      <c r="P142" s="173"/>
    </row>
    <row r="143" spans="2:16" s="76" customFormat="1" ht="15.5" x14ac:dyDescent="0.35">
      <c r="B143" s="257"/>
      <c r="C143" s="256"/>
      <c r="D143" s="256"/>
      <c r="E143" s="256"/>
      <c r="F143" s="267">
        <f>SUM(F140:F142)</f>
        <v>0</v>
      </c>
      <c r="G143" s="256"/>
      <c r="H143" s="247">
        <f>SUM(H140:H142)</f>
        <v>0</v>
      </c>
      <c r="J143" s="270"/>
      <c r="K143" s="270"/>
      <c r="L143" s="270"/>
      <c r="M143" s="270"/>
      <c r="N143" s="270"/>
      <c r="O143" s="270"/>
      <c r="P143" s="90"/>
    </row>
    <row r="144" spans="2:16" s="76" customFormat="1" ht="15.5" x14ac:dyDescent="0.35">
      <c r="B144" s="296" t="s">
        <v>172</v>
      </c>
      <c r="C144" s="297" t="s">
        <v>159</v>
      </c>
      <c r="D144" s="297" t="s">
        <v>6</v>
      </c>
      <c r="E144" s="298" t="s">
        <v>7</v>
      </c>
      <c r="F144" s="299" t="s">
        <v>15</v>
      </c>
      <c r="G144" s="300" t="s">
        <v>158</v>
      </c>
      <c r="H144" s="301" t="s">
        <v>26</v>
      </c>
      <c r="J144" s="270"/>
      <c r="K144" s="270"/>
      <c r="L144" s="270"/>
      <c r="M144" s="270"/>
      <c r="N144" s="270"/>
      <c r="O144" s="270"/>
      <c r="P144" s="90"/>
    </row>
    <row r="145" spans="2:16" s="76" customFormat="1" ht="15.5" x14ac:dyDescent="0.35">
      <c r="B145" s="236" t="s">
        <v>145</v>
      </c>
      <c r="C145" s="80">
        <v>0</v>
      </c>
      <c r="D145" s="81" t="s">
        <v>132</v>
      </c>
      <c r="E145" s="82">
        <v>0</v>
      </c>
      <c r="F145" s="83">
        <f>C145*E145</f>
        <v>0</v>
      </c>
      <c r="G145" s="231">
        <f>C41</f>
        <v>0</v>
      </c>
      <c r="H145" s="88">
        <f>F145*G145</f>
        <v>0</v>
      </c>
      <c r="J145" s="270"/>
      <c r="K145" s="270"/>
      <c r="L145" s="270"/>
      <c r="M145" s="270"/>
      <c r="N145" s="270"/>
      <c r="O145" s="270"/>
      <c r="P145" s="90"/>
    </row>
    <row r="146" spans="2:16" s="76" customFormat="1" ht="15.5" x14ac:dyDescent="0.35">
      <c r="B146" s="89" t="s">
        <v>49</v>
      </c>
      <c r="C146" s="80">
        <v>0</v>
      </c>
      <c r="D146" s="81"/>
      <c r="E146" s="82">
        <v>0</v>
      </c>
      <c r="F146" s="83">
        <f>C146*E146</f>
        <v>0</v>
      </c>
      <c r="G146" s="231">
        <f>C41</f>
        <v>0</v>
      </c>
      <c r="H146" s="88">
        <f>F146*G146</f>
        <v>0</v>
      </c>
      <c r="J146" s="270"/>
      <c r="K146" s="270"/>
      <c r="L146" s="270"/>
      <c r="M146" s="270"/>
      <c r="N146" s="270"/>
      <c r="O146" s="270"/>
      <c r="P146" s="90"/>
    </row>
    <row r="147" spans="2:16" s="76" customFormat="1" ht="15.5" x14ac:dyDescent="0.35">
      <c r="B147" s="248" t="s">
        <v>49</v>
      </c>
      <c r="C147" s="96">
        <v>0</v>
      </c>
      <c r="D147" s="234"/>
      <c r="E147" s="235">
        <v>0</v>
      </c>
      <c r="F147" s="232">
        <f>C147*E147</f>
        <v>0</v>
      </c>
      <c r="G147" s="240">
        <f>C41</f>
        <v>0</v>
      </c>
      <c r="H147" s="233">
        <f>F147*G147</f>
        <v>0</v>
      </c>
      <c r="J147" s="270"/>
      <c r="K147" s="270"/>
      <c r="L147" s="270"/>
      <c r="M147" s="270"/>
      <c r="N147" s="270"/>
      <c r="O147" s="270"/>
      <c r="P147" s="173"/>
    </row>
    <row r="148" spans="2:16" s="76" customFormat="1" ht="15.5" x14ac:dyDescent="0.35">
      <c r="B148" s="257"/>
      <c r="C148" s="256"/>
      <c r="D148" s="256"/>
      <c r="E148" s="256"/>
      <c r="F148" s="267">
        <f>SUM(F145:F147)</f>
        <v>0</v>
      </c>
      <c r="G148" s="256"/>
      <c r="H148" s="247">
        <f>SUM(H145:H147)</f>
        <v>0</v>
      </c>
      <c r="J148" s="270"/>
      <c r="K148" s="270"/>
      <c r="L148" s="270"/>
      <c r="M148" s="270"/>
      <c r="N148" s="270"/>
      <c r="O148" s="270"/>
      <c r="P148" s="90"/>
    </row>
    <row r="149" spans="2:16" s="76" customFormat="1" ht="15.5" x14ac:dyDescent="0.35">
      <c r="B149" s="296" t="s">
        <v>148</v>
      </c>
      <c r="C149" s="297" t="s">
        <v>159</v>
      </c>
      <c r="D149" s="297" t="s">
        <v>6</v>
      </c>
      <c r="E149" s="298" t="s">
        <v>7</v>
      </c>
      <c r="F149" s="299" t="s">
        <v>15</v>
      </c>
      <c r="G149" s="300" t="s">
        <v>158</v>
      </c>
      <c r="H149" s="301" t="s">
        <v>26</v>
      </c>
      <c r="J149" s="270"/>
      <c r="K149" s="270"/>
      <c r="L149" s="270"/>
      <c r="M149" s="270"/>
      <c r="N149" s="270"/>
      <c r="O149" s="270"/>
      <c r="P149" s="90"/>
    </row>
    <row r="150" spans="2:16" s="76" customFormat="1" ht="15.5" x14ac:dyDescent="0.35">
      <c r="B150" s="236" t="s">
        <v>145</v>
      </c>
      <c r="C150" s="80">
        <v>0</v>
      </c>
      <c r="D150" s="81" t="s">
        <v>132</v>
      </c>
      <c r="E150" s="82">
        <v>0</v>
      </c>
      <c r="F150" s="83">
        <f>C150*E150</f>
        <v>0</v>
      </c>
      <c r="G150" s="231">
        <f>C41</f>
        <v>0</v>
      </c>
      <c r="H150" s="88">
        <f>F150*G150</f>
        <v>0</v>
      </c>
      <c r="J150" s="270"/>
      <c r="K150" s="270"/>
      <c r="L150" s="270"/>
      <c r="M150" s="270"/>
      <c r="N150" s="270"/>
      <c r="O150" s="270"/>
      <c r="P150" s="90"/>
    </row>
    <row r="151" spans="2:16" s="76" customFormat="1" ht="15.5" x14ac:dyDescent="0.35">
      <c r="B151" s="89" t="s">
        <v>49</v>
      </c>
      <c r="C151" s="80">
        <v>0</v>
      </c>
      <c r="D151" s="81"/>
      <c r="E151" s="82">
        <v>0</v>
      </c>
      <c r="F151" s="83">
        <f>C151*E151</f>
        <v>0</v>
      </c>
      <c r="G151" s="231">
        <f>C41</f>
        <v>0</v>
      </c>
      <c r="H151" s="88">
        <f>F151*G151</f>
        <v>0</v>
      </c>
      <c r="J151" s="270"/>
      <c r="K151" s="270"/>
      <c r="L151" s="270"/>
      <c r="M151" s="270"/>
      <c r="N151" s="270"/>
      <c r="O151" s="270"/>
      <c r="P151" s="90"/>
    </row>
    <row r="152" spans="2:16" s="76" customFormat="1" ht="15.5" x14ac:dyDescent="0.35">
      <c r="B152" s="248" t="s">
        <v>49</v>
      </c>
      <c r="C152" s="96">
        <v>0</v>
      </c>
      <c r="D152" s="234"/>
      <c r="E152" s="235">
        <v>0</v>
      </c>
      <c r="F152" s="232">
        <f>C152*E152</f>
        <v>0</v>
      </c>
      <c r="G152" s="240">
        <f>C41</f>
        <v>0</v>
      </c>
      <c r="H152" s="233">
        <f>F152*G152</f>
        <v>0</v>
      </c>
      <c r="J152" s="270"/>
      <c r="K152" s="270"/>
      <c r="L152" s="270"/>
      <c r="M152" s="270"/>
      <c r="N152" s="270"/>
      <c r="O152" s="270"/>
      <c r="P152" s="173"/>
    </row>
    <row r="153" spans="2:16" s="76" customFormat="1" ht="15.5" x14ac:dyDescent="0.35">
      <c r="B153" s="257"/>
      <c r="C153" s="256"/>
      <c r="D153" s="256"/>
      <c r="E153" s="256"/>
      <c r="F153" s="267">
        <f>SUM(F150:F152)</f>
        <v>0</v>
      </c>
      <c r="G153" s="256"/>
      <c r="H153" s="247">
        <f>SUM(H150:H152)</f>
        <v>0</v>
      </c>
      <c r="J153" s="270"/>
      <c r="K153" s="270"/>
      <c r="L153" s="270"/>
      <c r="M153" s="270"/>
      <c r="N153" s="270"/>
      <c r="O153" s="270"/>
      <c r="P153" s="90"/>
    </row>
    <row r="154" spans="2:16" s="76" customFormat="1" ht="15.5" x14ac:dyDescent="0.35">
      <c r="B154" s="296" t="s">
        <v>133</v>
      </c>
      <c r="C154" s="297" t="s">
        <v>159</v>
      </c>
      <c r="D154" s="297" t="s">
        <v>6</v>
      </c>
      <c r="E154" s="298" t="s">
        <v>7</v>
      </c>
      <c r="F154" s="299" t="s">
        <v>15</v>
      </c>
      <c r="G154" s="300" t="s">
        <v>158</v>
      </c>
      <c r="H154" s="301" t="s">
        <v>26</v>
      </c>
      <c r="J154" s="270"/>
      <c r="K154" s="270"/>
      <c r="L154" s="270"/>
      <c r="M154" s="270"/>
      <c r="N154" s="270"/>
      <c r="O154" s="270"/>
      <c r="P154" s="90"/>
    </row>
    <row r="155" spans="2:16" s="76" customFormat="1" ht="15.5" x14ac:dyDescent="0.35">
      <c r="B155" s="89" t="s">
        <v>49</v>
      </c>
      <c r="C155" s="80">
        <v>0</v>
      </c>
      <c r="D155" s="81"/>
      <c r="E155" s="82">
        <v>0</v>
      </c>
      <c r="F155" s="83">
        <f>C155*E155</f>
        <v>0</v>
      </c>
      <c r="G155" s="231">
        <f>C41</f>
        <v>0</v>
      </c>
      <c r="H155" s="88">
        <f>F155*G155</f>
        <v>0</v>
      </c>
      <c r="J155" s="270"/>
      <c r="K155" s="270"/>
      <c r="L155" s="270"/>
      <c r="M155" s="270"/>
      <c r="N155" s="270"/>
      <c r="O155" s="270"/>
      <c r="P155" s="90"/>
    </row>
    <row r="156" spans="2:16" s="76" customFormat="1" ht="15.5" x14ac:dyDescent="0.35">
      <c r="B156" s="248" t="s">
        <v>49</v>
      </c>
      <c r="C156" s="96">
        <v>0</v>
      </c>
      <c r="D156" s="234"/>
      <c r="E156" s="235">
        <v>0</v>
      </c>
      <c r="F156" s="232">
        <f>C156*E156</f>
        <v>0</v>
      </c>
      <c r="G156" s="240">
        <f>C41</f>
        <v>0</v>
      </c>
      <c r="H156" s="233">
        <f>F156*G156</f>
        <v>0</v>
      </c>
      <c r="J156" s="270"/>
      <c r="K156" s="270"/>
      <c r="L156" s="270"/>
      <c r="M156" s="270"/>
      <c r="N156" s="270"/>
      <c r="O156" s="270"/>
      <c r="P156" s="90"/>
    </row>
    <row r="157" spans="2:16" s="76" customFormat="1" ht="15.5" x14ac:dyDescent="0.35">
      <c r="B157" s="248" t="s">
        <v>49</v>
      </c>
      <c r="C157" s="96">
        <v>0</v>
      </c>
      <c r="D157" s="234"/>
      <c r="E157" s="235">
        <v>0</v>
      </c>
      <c r="F157" s="232">
        <f>C157*E157</f>
        <v>0</v>
      </c>
      <c r="G157" s="240">
        <f>C41</f>
        <v>0</v>
      </c>
      <c r="H157" s="233">
        <f>F157*G157</f>
        <v>0</v>
      </c>
      <c r="J157" s="270"/>
      <c r="K157" s="270"/>
      <c r="L157" s="270"/>
      <c r="M157" s="270"/>
      <c r="N157" s="270"/>
      <c r="O157" s="270"/>
      <c r="P157" s="173"/>
    </row>
    <row r="158" spans="2:16" s="76" customFormat="1" ht="16" thickBot="1" x14ac:dyDescent="0.4">
      <c r="B158" s="258"/>
      <c r="C158" s="259"/>
      <c r="D158" s="259"/>
      <c r="E158" s="259"/>
      <c r="F158" s="266">
        <f>SUM(F155:F157)</f>
        <v>0</v>
      </c>
      <c r="G158" s="259"/>
      <c r="H158" s="241">
        <f>SUM(H155:H157)</f>
        <v>0</v>
      </c>
      <c r="J158" s="270"/>
      <c r="K158" s="270"/>
      <c r="L158" s="270"/>
      <c r="M158" s="270"/>
      <c r="N158" s="270"/>
      <c r="O158" s="270"/>
      <c r="P158" s="90"/>
    </row>
    <row r="159" spans="2:16" s="76" customFormat="1" ht="18.5" x14ac:dyDescent="0.45">
      <c r="B159" s="171"/>
      <c r="C159" s="171"/>
      <c r="D159" s="171"/>
      <c r="E159" s="78" t="s">
        <v>149</v>
      </c>
      <c r="F159" s="90">
        <f>SUM(F109,F120,F127,F132,F138,F143,F148,F153,F158)</f>
        <v>0</v>
      </c>
      <c r="G159" s="78" t="s">
        <v>3</v>
      </c>
      <c r="H159" s="90">
        <f>SUM(H109,H120,H127,H132,H138,H143,H148,H153,H158)</f>
        <v>0</v>
      </c>
      <c r="J159" s="270"/>
      <c r="K159" s="270"/>
      <c r="L159" s="270"/>
      <c r="M159" s="270"/>
      <c r="N159" s="270"/>
      <c r="O159" s="270"/>
      <c r="P159" s="90"/>
    </row>
    <row r="160" spans="2:16" s="76" customFormat="1" ht="16" thickBot="1" x14ac:dyDescent="0.4">
      <c r="B160"/>
      <c r="C160"/>
      <c r="D160"/>
      <c r="E160"/>
      <c r="F160"/>
      <c r="G160"/>
      <c r="H160"/>
      <c r="J160" s="270"/>
      <c r="K160" s="270"/>
      <c r="L160" s="270"/>
      <c r="M160" s="270"/>
      <c r="N160" s="270"/>
      <c r="O160" s="270"/>
      <c r="P160" s="90"/>
    </row>
    <row r="161" spans="2:16" s="76" customFormat="1" ht="26.5" thickBot="1" x14ac:dyDescent="0.65">
      <c r="B161" s="940" t="s">
        <v>356</v>
      </c>
      <c r="C161" s="941"/>
      <c r="D161" s="120"/>
      <c r="E161"/>
      <c r="F161"/>
      <c r="G161"/>
      <c r="H161"/>
      <c r="J161" s="270"/>
      <c r="K161" s="270"/>
      <c r="L161" s="270"/>
      <c r="M161" s="270"/>
      <c r="N161" s="270"/>
      <c r="O161" s="270"/>
      <c r="P161" s="173"/>
    </row>
    <row r="162" spans="2:16" s="172" customFormat="1" ht="12.75" customHeight="1" thickBot="1" x14ac:dyDescent="0.65">
      <c r="B162" s="120"/>
      <c r="C162" s="120"/>
      <c r="D162" s="120"/>
      <c r="E162" s="432"/>
      <c r="F162" s="432"/>
      <c r="G162" s="432"/>
      <c r="H162" s="432"/>
      <c r="I162" s="432"/>
      <c r="J162" s="433"/>
    </row>
    <row r="163" spans="2:16" s="76" customFormat="1" ht="26.25" customHeight="1" thickBot="1" x14ac:dyDescent="0.65">
      <c r="B163" s="1038" t="str">
        <f>"Crop 2: "&amp;B1</f>
        <v>Crop 2: write name here</v>
      </c>
      <c r="C163" s="1039"/>
      <c r="D163" s="120"/>
      <c r="E163" s="420"/>
      <c r="F163" s="420"/>
      <c r="G163" s="420"/>
      <c r="H163" s="420"/>
      <c r="I163" s="420"/>
      <c r="J163" s="173"/>
    </row>
    <row r="164" spans="2:16" s="76" customFormat="1" ht="26.25" customHeight="1" x14ac:dyDescent="0.45">
      <c r="B164" s="7" t="s">
        <v>202</v>
      </c>
      <c r="C164" s="24">
        <f>F98+H159</f>
        <v>0</v>
      </c>
      <c r="D164"/>
      <c r="E164" s="270"/>
      <c r="F164" s="270"/>
      <c r="G164" s="270"/>
      <c r="H164" s="270"/>
      <c r="I164" s="270"/>
      <c r="J164" s="90"/>
    </row>
    <row r="165" spans="2:16" s="76" customFormat="1" ht="26.25" customHeight="1" x14ac:dyDescent="0.45">
      <c r="B165" s="2" t="s">
        <v>203</v>
      </c>
      <c r="C165" s="6">
        <f>H33</f>
        <v>0</v>
      </c>
      <c r="D165"/>
      <c r="E165" s="270"/>
      <c r="F165" s="270"/>
      <c r="G165" s="270"/>
      <c r="H165" s="270"/>
      <c r="I165" s="270"/>
      <c r="J165" s="90"/>
    </row>
    <row r="166" spans="2:16" s="76" customFormat="1" ht="26.25" customHeight="1" x14ac:dyDescent="0.45">
      <c r="B166" s="8" t="s">
        <v>204</v>
      </c>
      <c r="C166" s="16">
        <f>C165-C164</f>
        <v>0</v>
      </c>
      <c r="D166"/>
      <c r="E166" s="270"/>
      <c r="F166" s="270"/>
      <c r="G166" s="270"/>
      <c r="H166" s="270"/>
      <c r="I166" s="270"/>
      <c r="J166" s="90"/>
    </row>
    <row r="167" spans="2:16" s="76" customFormat="1" ht="26.25" customHeight="1" thickBot="1" x14ac:dyDescent="0.5">
      <c r="B167" s="8" t="s">
        <v>40</v>
      </c>
      <c r="C167" s="122">
        <f>IFERROR(C166/C165,0)</f>
        <v>0</v>
      </c>
      <c r="D167"/>
      <c r="E167" s="270"/>
      <c r="F167" s="270"/>
      <c r="G167" s="270"/>
      <c r="H167" s="270"/>
      <c r="I167" s="270"/>
      <c r="J167" s="90"/>
    </row>
    <row r="168" spans="2:16" s="76" customFormat="1" ht="26.25" customHeight="1" x14ac:dyDescent="0.45">
      <c r="B168" s="423" t="s">
        <v>205</v>
      </c>
      <c r="C168" s="426">
        <f>IFERROR(C164/H32,0)</f>
        <v>0</v>
      </c>
      <c r="D168"/>
      <c r="E168" s="420"/>
      <c r="F168" s="420"/>
      <c r="G168" s="420"/>
      <c r="H168" s="420"/>
      <c r="I168" s="420"/>
      <c r="J168" s="90"/>
    </row>
    <row r="169" spans="2:16" s="76" customFormat="1" ht="26.25" customHeight="1" x14ac:dyDescent="0.45">
      <c r="B169" s="2" t="s">
        <v>173</v>
      </c>
      <c r="C169" s="427" t="str">
        <f>D4</f>
        <v>lbs, ct, bu</v>
      </c>
      <c r="D169"/>
      <c r="E169" s="420"/>
      <c r="F169" s="420"/>
      <c r="G169" s="420"/>
      <c r="H169" s="420"/>
      <c r="I169" s="420"/>
      <c r="J169" s="90"/>
    </row>
    <row r="170" spans="2:16" s="76" customFormat="1" ht="26.25" customHeight="1" x14ac:dyDescent="0.45">
      <c r="B170" s="2" t="s">
        <v>383</v>
      </c>
      <c r="C170" s="364">
        <f>IFERROR('Covering Overheads + Profit'!E23,0)</f>
        <v>0</v>
      </c>
      <c r="D170"/>
      <c r="E170" s="420"/>
      <c r="F170" s="420"/>
      <c r="G170" s="420"/>
      <c r="H170" s="420"/>
      <c r="I170" s="420"/>
      <c r="J170" s="90"/>
    </row>
    <row r="171" spans="2:16" s="76" customFormat="1" ht="26.25" customHeight="1" x14ac:dyDescent="0.45">
      <c r="B171" s="568" t="s">
        <v>337</v>
      </c>
      <c r="C171" s="804">
        <f>IFERROR(C170/C165,0)</f>
        <v>0</v>
      </c>
      <c r="D171"/>
      <c r="E171" s="750"/>
      <c r="F171" s="750"/>
      <c r="G171" s="750"/>
      <c r="H171" s="750"/>
      <c r="I171" s="750"/>
      <c r="J171" s="90"/>
    </row>
    <row r="172" spans="2:16" s="76" customFormat="1" ht="26.25" customHeight="1" thickBot="1" x14ac:dyDescent="0.5">
      <c r="B172" s="366" t="s">
        <v>195</v>
      </c>
      <c r="C172" s="26">
        <f>IFERROR((C164+C170)/H32,0)</f>
        <v>0</v>
      </c>
      <c r="D172"/>
      <c r="E172" s="420"/>
      <c r="F172" s="420"/>
      <c r="G172" s="420"/>
      <c r="H172" s="420"/>
      <c r="I172" s="420"/>
      <c r="J172" s="90"/>
    </row>
    <row r="173" spans="2:16" s="76" customFormat="1" ht="26.25" customHeight="1" x14ac:dyDescent="0.45">
      <c r="B173" s="363" t="s">
        <v>400</v>
      </c>
      <c r="C173" s="879">
        <f>C165-C164-C170</f>
        <v>0</v>
      </c>
      <c r="D173"/>
      <c r="E173" s="838"/>
      <c r="F173" s="838"/>
      <c r="G173" s="838"/>
      <c r="H173" s="838"/>
      <c r="I173" s="838"/>
      <c r="J173" s="90"/>
    </row>
    <row r="174" spans="2:16" s="76" customFormat="1" ht="26.25" customHeight="1" x14ac:dyDescent="0.45">
      <c r="B174" s="363" t="s">
        <v>391</v>
      </c>
      <c r="C174" s="364">
        <f>'Covering Overheads + Profit'!F23</f>
        <v>0</v>
      </c>
      <c r="D174"/>
      <c r="E174" s="833"/>
      <c r="F174" s="833"/>
      <c r="G174" s="833"/>
      <c r="H174" s="833"/>
      <c r="I174" s="833"/>
      <c r="J174" s="90"/>
    </row>
    <row r="175" spans="2:16" s="76" customFormat="1" ht="26.25" customHeight="1" thickBot="1" x14ac:dyDescent="0.5">
      <c r="B175" s="124" t="s">
        <v>387</v>
      </c>
      <c r="C175" s="123">
        <f>IFERROR((C164+C170+C174)/H32,0)</f>
        <v>0</v>
      </c>
      <c r="D175"/>
      <c r="E175" s="833"/>
      <c r="F175" s="833"/>
      <c r="G175" s="833"/>
      <c r="H175" s="833"/>
      <c r="I175" s="833"/>
      <c r="J175" s="90"/>
    </row>
    <row r="176" spans="2:16" s="76" customFormat="1" ht="26.25" customHeight="1" x14ac:dyDescent="0.45">
      <c r="B176" s="361" t="s">
        <v>339</v>
      </c>
      <c r="C176" s="362">
        <f>IFERROR(C166/(C41*C36),0)</f>
        <v>0</v>
      </c>
      <c r="D176" s="37"/>
      <c r="E176"/>
      <c r="I176" s="31"/>
      <c r="J176" s="1051"/>
      <c r="K176" s="1051"/>
      <c r="L176" s="1051"/>
      <c r="M176" s="1051"/>
      <c r="N176" s="1051"/>
      <c r="O176" s="1051"/>
      <c r="P176" s="162"/>
    </row>
    <row r="177" spans="2:17" s="76" customFormat="1" ht="26.25" customHeight="1" thickBot="1" x14ac:dyDescent="0.5">
      <c r="B177" s="378" t="s">
        <v>211</v>
      </c>
      <c r="C177" s="424">
        <f>IFERROR(C164/(C41*C36),0)</f>
        <v>0</v>
      </c>
      <c r="D177" s="37"/>
      <c r="E177" s="37"/>
      <c r="F177" s="37"/>
      <c r="G177" s="37"/>
      <c r="H177"/>
      <c r="I177"/>
      <c r="J177" s="271"/>
      <c r="K177" s="271"/>
      <c r="L177" s="271"/>
      <c r="M177" s="271"/>
      <c r="N177" s="271"/>
      <c r="O177" s="271"/>
      <c r="P177" s="162"/>
    </row>
    <row r="178" spans="2:17" s="76" customFormat="1" ht="18.5" x14ac:dyDescent="0.45">
      <c r="B178" s="421"/>
      <c r="C178" s="422"/>
      <c r="D178" s="37"/>
      <c r="E178" s="37"/>
      <c r="F178" s="37"/>
      <c r="G178" s="37"/>
      <c r="H178"/>
      <c r="I178"/>
      <c r="J178" s="419"/>
      <c r="K178" s="419"/>
      <c r="L178" s="419"/>
      <c r="M178" s="419"/>
      <c r="N178" s="419"/>
      <c r="O178" s="419"/>
      <c r="P178" s="162"/>
    </row>
    <row r="179" spans="2:17" ht="15" customHeight="1" x14ac:dyDescent="0.35">
      <c r="J179" s="37"/>
      <c r="K179" s="37"/>
      <c r="L179" s="37"/>
      <c r="M179" s="37"/>
      <c r="N179" s="37"/>
      <c r="O179" s="37"/>
      <c r="P179" s="37"/>
      <c r="Q179" s="37"/>
    </row>
    <row r="184" spans="2:17" ht="22.5" customHeight="1" x14ac:dyDescent="0.35"/>
    <row r="191" spans="2:17" s="37" customFormat="1" x14ac:dyDescent="0.35">
      <c r="B191"/>
      <c r="C191"/>
      <c r="D191"/>
      <c r="E191"/>
      <c r="F191"/>
      <c r="G191"/>
      <c r="H191"/>
      <c r="I191"/>
      <c r="J191"/>
      <c r="K191"/>
      <c r="L191"/>
      <c r="M191"/>
      <c r="N191"/>
      <c r="O191"/>
      <c r="P191"/>
      <c r="Q191"/>
    </row>
    <row r="192" spans="2:17" s="37" customFormat="1" x14ac:dyDescent="0.35">
      <c r="B192"/>
      <c r="C192"/>
      <c r="D192"/>
      <c r="E192"/>
      <c r="F192"/>
      <c r="G192"/>
      <c r="H192"/>
      <c r="I192"/>
      <c r="J192"/>
      <c r="K192"/>
      <c r="L192"/>
      <c r="M192"/>
      <c r="N192"/>
      <c r="O192"/>
      <c r="P192"/>
      <c r="Q192"/>
    </row>
  </sheetData>
  <sheetProtection sheet="1" selectLockedCells="1"/>
  <mergeCells count="40">
    <mergeCell ref="E83:E84"/>
    <mergeCell ref="F83:F84"/>
    <mergeCell ref="J176:O176"/>
    <mergeCell ref="K121:O121"/>
    <mergeCell ref="J126:O126"/>
    <mergeCell ref="J130:O130"/>
    <mergeCell ref="J135:O135"/>
    <mergeCell ref="J140:O140"/>
    <mergeCell ref="B163:C163"/>
    <mergeCell ref="B161:C161"/>
    <mergeCell ref="B1:C1"/>
    <mergeCell ref="B50:B51"/>
    <mergeCell ref="C50:D50"/>
    <mergeCell ref="B72:B73"/>
    <mergeCell ref="C72:D72"/>
    <mergeCell ref="D1:I1"/>
    <mergeCell ref="B3:D3"/>
    <mergeCell ref="B4:C4"/>
    <mergeCell ref="F4:H4"/>
    <mergeCell ref="E50:E51"/>
    <mergeCell ref="F50:F51"/>
    <mergeCell ref="H50:I50"/>
    <mergeCell ref="H51:I51"/>
    <mergeCell ref="B59:B60"/>
    <mergeCell ref="B45:D45"/>
    <mergeCell ref="B105:D105"/>
    <mergeCell ref="B85:C85"/>
    <mergeCell ref="C99:E99"/>
    <mergeCell ref="E33:G33"/>
    <mergeCell ref="B34:D34"/>
    <mergeCell ref="B35:D35"/>
    <mergeCell ref="F38:H38"/>
    <mergeCell ref="F39:H39"/>
    <mergeCell ref="C59:D59"/>
    <mergeCell ref="E59:E60"/>
    <mergeCell ref="F59:F60"/>
    <mergeCell ref="E72:E73"/>
    <mergeCell ref="F72:F73"/>
    <mergeCell ref="B83:B84"/>
    <mergeCell ref="C83:D83"/>
  </mergeCells>
  <pageMargins left="0.25" right="0.25" top="0.75" bottom="0.75" header="0.3" footer="0.3"/>
  <pageSetup scale="4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Q192"/>
  <sheetViews>
    <sheetView zoomScale="90" zoomScaleNormal="90" workbookViewId="0">
      <pane ySplit="1" topLeftCell="A2" activePane="bottomLeft" state="frozen"/>
      <selection activeCell="H27" sqref="H27"/>
      <selection pane="bottomLeft" activeCell="B107" sqref="B107"/>
    </sheetView>
  </sheetViews>
  <sheetFormatPr defaultColWidth="8.81640625" defaultRowHeight="14.5" x14ac:dyDescent="0.35"/>
  <cols>
    <col min="1" max="1" width="5.1796875" customWidth="1"/>
    <col min="2" max="2" width="51.7265625" customWidth="1"/>
    <col min="3" max="3" width="16.1796875" customWidth="1"/>
    <col min="4" max="5" width="13.81640625" customWidth="1"/>
    <col min="6" max="6" width="11.453125" customWidth="1"/>
    <col min="7" max="7" width="12.81640625" customWidth="1"/>
    <col min="8" max="8" width="15.26953125" customWidth="1"/>
    <col min="9" max="9" width="10.7265625" customWidth="1"/>
    <col min="10" max="10" width="28" customWidth="1"/>
    <col min="11" max="11" width="11" customWidth="1"/>
    <col min="12" max="12" width="12" customWidth="1"/>
    <col min="14" max="14" width="12.453125" customWidth="1"/>
    <col min="15" max="15" width="14.1796875" customWidth="1"/>
    <col min="16" max="16" width="20.26953125" customWidth="1"/>
    <col min="17" max="17" width="15.81640625" customWidth="1"/>
  </cols>
  <sheetData>
    <row r="1" spans="1:13" ht="29" thickBot="1" x14ac:dyDescent="0.7">
      <c r="A1" s="810" t="s">
        <v>365</v>
      </c>
      <c r="B1" s="1040" t="s">
        <v>49</v>
      </c>
      <c r="C1" s="1041"/>
      <c r="D1" s="1042" t="s">
        <v>154</v>
      </c>
      <c r="E1" s="1042"/>
      <c r="F1" s="1042"/>
      <c r="G1" s="1042"/>
      <c r="H1" s="1042"/>
      <c r="I1" s="1043"/>
      <c r="J1" s="272"/>
      <c r="K1" s="278"/>
      <c r="L1" s="62"/>
      <c r="M1" s="62"/>
    </row>
    <row r="2" spans="1:13" s="62" customFormat="1" ht="12.75" customHeight="1" thickBot="1" x14ac:dyDescent="0.7">
      <c r="B2" s="275"/>
      <c r="C2" s="275"/>
      <c r="D2" s="276"/>
      <c r="E2" s="277"/>
      <c r="F2" s="277"/>
      <c r="G2" s="277"/>
      <c r="H2" s="277"/>
      <c r="I2" s="277"/>
      <c r="J2" s="75"/>
      <c r="K2"/>
      <c r="L2"/>
      <c r="M2"/>
    </row>
    <row r="3" spans="1:13" ht="26.5" thickBot="1" x14ac:dyDescent="0.65">
      <c r="B3" s="1044" t="s">
        <v>357</v>
      </c>
      <c r="C3" s="1045"/>
      <c r="D3" s="1046"/>
    </row>
    <row r="4" spans="1:13" ht="19" thickBot="1" x14ac:dyDescent="0.4">
      <c r="B4" s="1047" t="s">
        <v>167</v>
      </c>
      <c r="C4" s="1048"/>
      <c r="D4" s="638" t="s">
        <v>433</v>
      </c>
      <c r="E4" s="745"/>
      <c r="F4" s="1037"/>
      <c r="G4" s="1037"/>
      <c r="H4" s="1037"/>
      <c r="I4" s="745"/>
      <c r="J4" s="62"/>
      <c r="K4" s="62"/>
      <c r="L4" s="62"/>
      <c r="M4" s="62"/>
    </row>
    <row r="5" spans="1:13" s="62" customFormat="1" ht="19" thickBot="1" x14ac:dyDescent="0.4">
      <c r="B5" s="148"/>
      <c r="C5" s="148"/>
      <c r="D5" s="149"/>
      <c r="E5" s="147"/>
      <c r="F5" s="147"/>
      <c r="G5" s="147"/>
      <c r="H5" s="147"/>
      <c r="I5" s="147"/>
      <c r="J5" s="309"/>
      <c r="K5" s="309"/>
      <c r="L5" s="309"/>
      <c r="M5" s="309"/>
    </row>
    <row r="6" spans="1:13" s="309" customFormat="1" ht="33" customHeight="1" x14ac:dyDescent="0.35">
      <c r="B6" s="310" t="s">
        <v>140</v>
      </c>
      <c r="C6" s="307" t="s">
        <v>100</v>
      </c>
      <c r="D6" s="307" t="s">
        <v>101</v>
      </c>
      <c r="E6" s="307" t="s">
        <v>102</v>
      </c>
      <c r="F6" s="307" t="s">
        <v>103</v>
      </c>
      <c r="G6" s="307" t="s">
        <v>164</v>
      </c>
      <c r="H6" s="308" t="s">
        <v>165</v>
      </c>
      <c r="J6" s="71"/>
      <c r="K6" s="71"/>
      <c r="L6" s="71"/>
      <c r="M6" s="71"/>
    </row>
    <row r="7" spans="1:13" s="71" customFormat="1" ht="15.5" x14ac:dyDescent="0.35">
      <c r="B7" s="416" t="s">
        <v>49</v>
      </c>
      <c r="C7" s="317">
        <v>0</v>
      </c>
      <c r="D7" s="317">
        <v>0</v>
      </c>
      <c r="E7" s="318">
        <f>C7*D7</f>
        <v>0</v>
      </c>
      <c r="F7" s="82">
        <v>0</v>
      </c>
      <c r="G7" s="319">
        <f>E7*F7</f>
        <v>0</v>
      </c>
      <c r="H7" s="133">
        <f>IFERROR(G7/H33,0)</f>
        <v>0</v>
      </c>
    </row>
    <row r="8" spans="1:13" s="71" customFormat="1" ht="15.5" x14ac:dyDescent="0.35">
      <c r="B8" s="89" t="s">
        <v>49</v>
      </c>
      <c r="C8" s="317">
        <v>0</v>
      </c>
      <c r="D8" s="317">
        <v>0</v>
      </c>
      <c r="E8" s="318">
        <f>C8*D8</f>
        <v>0</v>
      </c>
      <c r="F8" s="82">
        <v>0</v>
      </c>
      <c r="G8" s="319">
        <f>E8*F8</f>
        <v>0</v>
      </c>
      <c r="H8" s="133">
        <f>IFERROR(G8/H33,0)</f>
        <v>0</v>
      </c>
    </row>
    <row r="9" spans="1:13" s="71" customFormat="1" ht="15.5" x14ac:dyDescent="0.35">
      <c r="B9" s="89" t="s">
        <v>49</v>
      </c>
      <c r="C9" s="317">
        <v>0</v>
      </c>
      <c r="D9" s="317">
        <v>0</v>
      </c>
      <c r="E9" s="318">
        <f>C9*D9</f>
        <v>0</v>
      </c>
      <c r="F9" s="82">
        <v>0</v>
      </c>
      <c r="G9" s="319">
        <f>E9*F9</f>
        <v>0</v>
      </c>
      <c r="H9" s="133">
        <f>IFERROR(G9/H33,0)</f>
        <v>0</v>
      </c>
    </row>
    <row r="10" spans="1:13" s="71" customFormat="1" ht="15.5" x14ac:dyDescent="0.35">
      <c r="B10" s="89" t="s">
        <v>49</v>
      </c>
      <c r="C10" s="317">
        <v>0</v>
      </c>
      <c r="D10" s="317">
        <v>0</v>
      </c>
      <c r="E10" s="318">
        <f>C10*D10</f>
        <v>0</v>
      </c>
      <c r="F10" s="82">
        <v>0</v>
      </c>
      <c r="G10" s="319">
        <f>E10*F10</f>
        <v>0</v>
      </c>
      <c r="H10" s="133">
        <f>IFERROR(G10/H33,0)</f>
        <v>0</v>
      </c>
    </row>
    <row r="11" spans="1:13" s="71" customFormat="1" ht="16" thickBot="1" x14ac:dyDescent="0.4">
      <c r="B11" s="89" t="s">
        <v>49</v>
      </c>
      <c r="C11" s="317">
        <v>0</v>
      </c>
      <c r="D11" s="317">
        <v>0</v>
      </c>
      <c r="E11" s="318">
        <f>C11*D11</f>
        <v>0</v>
      </c>
      <c r="F11" s="82">
        <v>0</v>
      </c>
      <c r="G11" s="319">
        <f>E11*F11</f>
        <v>0</v>
      </c>
      <c r="H11" s="133">
        <f>IFERROR(G11/H33,0)</f>
        <v>0</v>
      </c>
    </row>
    <row r="12" spans="1:13" s="357" customFormat="1" ht="16" thickBot="1" x14ac:dyDescent="0.4">
      <c r="B12" s="894" t="s">
        <v>21</v>
      </c>
      <c r="C12" s="895"/>
      <c r="D12" s="896"/>
      <c r="E12" s="897">
        <f>SUM(E7:E11)</f>
        <v>0</v>
      </c>
      <c r="F12" s="898"/>
      <c r="G12" s="899">
        <f>SUM(G7:G11)</f>
        <v>0</v>
      </c>
      <c r="H12" s="900">
        <f>IFERROR(G12/H33,0)</f>
        <v>0</v>
      </c>
      <c r="J12" s="901"/>
      <c r="K12" s="901"/>
      <c r="L12" s="901"/>
      <c r="M12" s="901"/>
    </row>
    <row r="13" spans="1:13" s="315" customFormat="1" ht="32.25" customHeight="1" x14ac:dyDescent="0.35">
      <c r="B13" s="316" t="s">
        <v>141</v>
      </c>
      <c r="C13" s="311" t="s">
        <v>100</v>
      </c>
      <c r="D13" s="311" t="s">
        <v>101</v>
      </c>
      <c r="E13" s="312" t="s">
        <v>102</v>
      </c>
      <c r="F13" s="313" t="s">
        <v>103</v>
      </c>
      <c r="G13" s="313" t="s">
        <v>164</v>
      </c>
      <c r="H13" s="314" t="s">
        <v>165</v>
      </c>
      <c r="J13" s="71"/>
      <c r="K13" s="71"/>
      <c r="L13" s="71"/>
      <c r="M13" s="71"/>
    </row>
    <row r="14" spans="1:13" s="71" customFormat="1" ht="15.5" x14ac:dyDescent="0.35">
      <c r="B14" s="89" t="s">
        <v>49</v>
      </c>
      <c r="C14" s="320">
        <v>0</v>
      </c>
      <c r="D14" s="320">
        <v>0</v>
      </c>
      <c r="E14" s="318">
        <f>C14*D14</f>
        <v>0</v>
      </c>
      <c r="F14" s="82">
        <v>0</v>
      </c>
      <c r="G14" s="319">
        <f>E14*F14</f>
        <v>0</v>
      </c>
      <c r="H14" s="133">
        <f>IFERROR(G14/H33,0)</f>
        <v>0</v>
      </c>
    </row>
    <row r="15" spans="1:13" s="71" customFormat="1" ht="15.5" x14ac:dyDescent="0.35">
      <c r="B15" s="89" t="s">
        <v>49</v>
      </c>
      <c r="C15" s="320">
        <v>0</v>
      </c>
      <c r="D15" s="320">
        <v>0</v>
      </c>
      <c r="E15" s="318">
        <f>C15*D15</f>
        <v>0</v>
      </c>
      <c r="F15" s="82">
        <v>0</v>
      </c>
      <c r="G15" s="319">
        <f>E15*F15</f>
        <v>0</v>
      </c>
      <c r="H15" s="133">
        <f>IFERROR(G15/H33,0)</f>
        <v>0</v>
      </c>
    </row>
    <row r="16" spans="1:13" s="71" customFormat="1" ht="15.5" x14ac:dyDescent="0.35">
      <c r="B16" s="89" t="s">
        <v>49</v>
      </c>
      <c r="C16" s="317">
        <v>0</v>
      </c>
      <c r="D16" s="317">
        <v>0</v>
      </c>
      <c r="E16" s="318">
        <f>C16*D16</f>
        <v>0</v>
      </c>
      <c r="F16" s="82">
        <v>0</v>
      </c>
      <c r="G16" s="319">
        <f>E16*F16</f>
        <v>0</v>
      </c>
      <c r="H16" s="133">
        <f>IFERROR(G16/H33,0)</f>
        <v>0</v>
      </c>
    </row>
    <row r="17" spans="2:13" s="71" customFormat="1" ht="15.5" x14ac:dyDescent="0.35">
      <c r="B17" s="248" t="s">
        <v>49</v>
      </c>
      <c r="C17" s="320">
        <v>0</v>
      </c>
      <c r="D17" s="320">
        <v>0</v>
      </c>
      <c r="E17" s="321">
        <f>C17*D17</f>
        <v>0</v>
      </c>
      <c r="F17" s="235">
        <v>0</v>
      </c>
      <c r="G17" s="322">
        <f>E17*F17</f>
        <v>0</v>
      </c>
      <c r="H17" s="134">
        <f>IFERROR(G17/H33,0)</f>
        <v>0</v>
      </c>
    </row>
    <row r="18" spans="2:13" s="71" customFormat="1" ht="16" thickBot="1" x14ac:dyDescent="0.4">
      <c r="B18" s="248" t="s">
        <v>49</v>
      </c>
      <c r="C18" s="320">
        <v>0</v>
      </c>
      <c r="D18" s="320">
        <v>0</v>
      </c>
      <c r="E18" s="321">
        <f>C18*D18</f>
        <v>0</v>
      </c>
      <c r="F18" s="235">
        <v>0</v>
      </c>
      <c r="G18" s="322">
        <f>E18*F18</f>
        <v>0</v>
      </c>
      <c r="H18" s="134">
        <f>IFERROR(G18/H33,0)</f>
        <v>0</v>
      </c>
    </row>
    <row r="19" spans="2:13" s="357" customFormat="1" ht="16" thickBot="1" x14ac:dyDescent="0.4">
      <c r="B19" s="894" t="s">
        <v>21</v>
      </c>
      <c r="C19" s="895"/>
      <c r="D19" s="896"/>
      <c r="E19" s="897">
        <f>SUM(E14:E18)</f>
        <v>0</v>
      </c>
      <c r="F19" s="898"/>
      <c r="G19" s="899">
        <f>SUM(G14:G18)</f>
        <v>0</v>
      </c>
      <c r="H19" s="900">
        <f>IFERROR(G19/H33,0)</f>
        <v>0</v>
      </c>
      <c r="J19" s="901"/>
      <c r="K19" s="901"/>
      <c r="L19" s="901"/>
      <c r="M19" s="901"/>
    </row>
    <row r="20" spans="2:13" s="315" customFormat="1" ht="33" customHeight="1" x14ac:dyDescent="0.35">
      <c r="B20" s="316" t="s">
        <v>142</v>
      </c>
      <c r="C20" s="311" t="s">
        <v>100</v>
      </c>
      <c r="D20" s="311" t="s">
        <v>101</v>
      </c>
      <c r="E20" s="312" t="s">
        <v>102</v>
      </c>
      <c r="F20" s="313" t="s">
        <v>103</v>
      </c>
      <c r="G20" s="313" t="s">
        <v>164</v>
      </c>
      <c r="H20" s="314" t="s">
        <v>165</v>
      </c>
      <c r="J20" s="71"/>
      <c r="K20" s="71"/>
      <c r="L20" s="71"/>
      <c r="M20" s="71"/>
    </row>
    <row r="21" spans="2:13" s="71" customFormat="1" ht="15.5" x14ac:dyDescent="0.35">
      <c r="B21" s="89" t="s">
        <v>49</v>
      </c>
      <c r="C21" s="317">
        <v>0</v>
      </c>
      <c r="D21" s="317">
        <v>0</v>
      </c>
      <c r="E21" s="318">
        <f>C21*D21</f>
        <v>0</v>
      </c>
      <c r="F21" s="82">
        <v>0</v>
      </c>
      <c r="G21" s="319">
        <f>E21*F21</f>
        <v>0</v>
      </c>
      <c r="H21" s="133">
        <f>IFERROR(G21/H33,0)</f>
        <v>0</v>
      </c>
    </row>
    <row r="22" spans="2:13" s="71" customFormat="1" ht="16" thickBot="1" x14ac:dyDescent="0.4">
      <c r="B22" s="248" t="s">
        <v>49</v>
      </c>
      <c r="C22" s="320">
        <v>0</v>
      </c>
      <c r="D22" s="320">
        <v>0</v>
      </c>
      <c r="E22" s="321">
        <f>C22*D22</f>
        <v>0</v>
      </c>
      <c r="F22" s="235">
        <v>0</v>
      </c>
      <c r="G22" s="322">
        <f>E22*F22</f>
        <v>0</v>
      </c>
      <c r="H22" s="134">
        <f>IFERROR(G22/H33,0)</f>
        <v>0</v>
      </c>
    </row>
    <row r="23" spans="2:13" s="357" customFormat="1" ht="16" thickBot="1" x14ac:dyDescent="0.4">
      <c r="B23" s="894" t="s">
        <v>21</v>
      </c>
      <c r="C23" s="895"/>
      <c r="D23" s="896"/>
      <c r="E23" s="897">
        <f>SUM(E21:E22)</f>
        <v>0</v>
      </c>
      <c r="F23" s="898"/>
      <c r="G23" s="899">
        <f>SUM(G21:G22)</f>
        <v>0</v>
      </c>
      <c r="H23" s="900">
        <f>IFERROR(G23/H33,0)</f>
        <v>0</v>
      </c>
    </row>
    <row r="24" spans="2:13" s="71" customFormat="1" ht="32.25" customHeight="1" x14ac:dyDescent="0.35">
      <c r="B24" s="316" t="s">
        <v>62</v>
      </c>
      <c r="C24" s="311" t="s">
        <v>100</v>
      </c>
      <c r="D24" s="311" t="s">
        <v>101</v>
      </c>
      <c r="E24" s="312" t="s">
        <v>102</v>
      </c>
      <c r="F24" s="313" t="s">
        <v>103</v>
      </c>
      <c r="G24" s="313" t="s">
        <v>164</v>
      </c>
      <c r="H24" s="314" t="s">
        <v>165</v>
      </c>
    </row>
    <row r="25" spans="2:13" s="71" customFormat="1" ht="15.5" x14ac:dyDescent="0.35">
      <c r="B25" s="89" t="s">
        <v>49</v>
      </c>
      <c r="C25" s="317">
        <v>0</v>
      </c>
      <c r="D25" s="317">
        <v>0</v>
      </c>
      <c r="E25" s="318">
        <f>C25*D25</f>
        <v>0</v>
      </c>
      <c r="F25" s="82">
        <v>0</v>
      </c>
      <c r="G25" s="319">
        <f>E25*F25</f>
        <v>0</v>
      </c>
      <c r="H25" s="133">
        <f>IFERROR(G25/H33,0)</f>
        <v>0</v>
      </c>
    </row>
    <row r="26" spans="2:13" s="71" customFormat="1" ht="16" thickBot="1" x14ac:dyDescent="0.4">
      <c r="B26" s="248" t="s">
        <v>49</v>
      </c>
      <c r="C26" s="320">
        <v>0</v>
      </c>
      <c r="D26" s="320">
        <v>0</v>
      </c>
      <c r="E26" s="321">
        <f>C26*D26</f>
        <v>0</v>
      </c>
      <c r="F26" s="235">
        <v>0</v>
      </c>
      <c r="G26" s="322">
        <f>E26*F26</f>
        <v>0</v>
      </c>
      <c r="H26" s="134">
        <f>IFERROR(G26/H33,0)</f>
        <v>0</v>
      </c>
    </row>
    <row r="27" spans="2:13" s="357" customFormat="1" ht="16" thickBot="1" x14ac:dyDescent="0.4">
      <c r="B27" s="894" t="s">
        <v>21</v>
      </c>
      <c r="C27" s="895"/>
      <c r="D27" s="896"/>
      <c r="E27" s="897">
        <f>SUM(E25:E26)</f>
        <v>0</v>
      </c>
      <c r="F27" s="898"/>
      <c r="G27" s="899">
        <f>SUM(G25:G26)</f>
        <v>0</v>
      </c>
      <c r="H27" s="900">
        <f>IFERROR(G27/H33,0)</f>
        <v>0</v>
      </c>
      <c r="J27" s="901"/>
      <c r="K27" s="901"/>
      <c r="L27" s="901"/>
      <c r="M27" s="901"/>
    </row>
    <row r="28" spans="2:13" s="315" customFormat="1" ht="30" customHeight="1" x14ac:dyDescent="0.35">
      <c r="B28" s="316" t="s">
        <v>143</v>
      </c>
      <c r="C28" s="311" t="s">
        <v>100</v>
      </c>
      <c r="D28" s="311" t="s">
        <v>101</v>
      </c>
      <c r="E28" s="312" t="s">
        <v>102</v>
      </c>
      <c r="F28" s="313" t="s">
        <v>103</v>
      </c>
      <c r="G28" s="313" t="s">
        <v>164</v>
      </c>
      <c r="H28" s="314" t="s">
        <v>165</v>
      </c>
      <c r="J28" s="71"/>
      <c r="K28" s="71"/>
      <c r="L28" s="71"/>
      <c r="M28" s="71"/>
    </row>
    <row r="29" spans="2:13" s="71" customFormat="1" ht="15.5" x14ac:dyDescent="0.35">
      <c r="B29" s="89" t="s">
        <v>49</v>
      </c>
      <c r="C29" s="317">
        <v>0</v>
      </c>
      <c r="D29" s="317">
        <v>0</v>
      </c>
      <c r="E29" s="318">
        <f>C29*D29</f>
        <v>0</v>
      </c>
      <c r="F29" s="82">
        <v>0</v>
      </c>
      <c r="G29" s="319">
        <f>E29*F29</f>
        <v>0</v>
      </c>
      <c r="H29" s="133">
        <f>IFERROR(G29/H33,0)</f>
        <v>0</v>
      </c>
    </row>
    <row r="30" spans="2:13" s="71" customFormat="1" ht="16" thickBot="1" x14ac:dyDescent="0.4">
      <c r="B30" s="248" t="s">
        <v>49</v>
      </c>
      <c r="C30" s="320">
        <v>0</v>
      </c>
      <c r="D30" s="320">
        <v>0</v>
      </c>
      <c r="E30" s="321">
        <f>C30*D30</f>
        <v>0</v>
      </c>
      <c r="F30" s="235">
        <v>0</v>
      </c>
      <c r="G30" s="322">
        <f>E30*F30</f>
        <v>0</v>
      </c>
      <c r="H30" s="134">
        <f>IFERROR(G30/H33,0)</f>
        <v>0</v>
      </c>
    </row>
    <row r="31" spans="2:13" s="357" customFormat="1" ht="16" thickBot="1" x14ac:dyDescent="0.4">
      <c r="B31" s="894" t="s">
        <v>21</v>
      </c>
      <c r="C31" s="895"/>
      <c r="D31" s="896"/>
      <c r="E31" s="897">
        <f>SUM(E29:E30)</f>
        <v>0</v>
      </c>
      <c r="F31" s="896"/>
      <c r="G31" s="899">
        <f>SUM(G29:G30)</f>
        <v>0</v>
      </c>
      <c r="H31" s="900">
        <f>IFERROR(G31/H33,0)</f>
        <v>0</v>
      </c>
      <c r="J31" s="279"/>
      <c r="K31" s="279"/>
      <c r="L31" s="279"/>
      <c r="M31" s="279"/>
    </row>
    <row r="32" spans="2:13" s="279" customFormat="1" ht="25.5" customHeight="1" x14ac:dyDescent="0.35">
      <c r="G32" s="747" t="s">
        <v>150</v>
      </c>
      <c r="H32" s="323">
        <f>SUM(E12,E19,E23,E27,E31)</f>
        <v>0</v>
      </c>
      <c r="I32" s="295" t="str">
        <f>D4</f>
        <v>lbs, ct, bu</v>
      </c>
    </row>
    <row r="33" spans="2:15" s="279" customFormat="1" ht="20.25" customHeight="1" thickBot="1" x14ac:dyDescent="0.4">
      <c r="B33" s="324"/>
      <c r="C33" s="324"/>
      <c r="D33" s="324"/>
      <c r="E33" s="1029" t="s">
        <v>144</v>
      </c>
      <c r="F33" s="1029"/>
      <c r="G33" s="1029"/>
      <c r="H33" s="325">
        <f>SUM(G12,G19,G23,G27,G31)</f>
        <v>0</v>
      </c>
      <c r="I33" s="295"/>
      <c r="J33" s="295"/>
    </row>
    <row r="34" spans="2:15" s="279" customFormat="1" ht="24" thickBot="1" x14ac:dyDescent="0.6">
      <c r="B34" s="1030" t="s">
        <v>354</v>
      </c>
      <c r="C34" s="1031"/>
      <c r="D34" s="1032"/>
      <c r="J34" s="141"/>
      <c r="K34" s="141"/>
      <c r="L34" s="141"/>
      <c r="M34" s="141"/>
    </row>
    <row r="35" spans="2:15" s="71" customFormat="1" ht="19" thickBot="1" x14ac:dyDescent="0.5">
      <c r="B35" s="1033" t="s">
        <v>48</v>
      </c>
      <c r="C35" s="1034"/>
      <c r="D35" s="1035"/>
      <c r="E35"/>
      <c r="F35"/>
      <c r="G35"/>
      <c r="H35"/>
      <c r="I35"/>
      <c r="N35" s="141"/>
      <c r="O35" s="141"/>
    </row>
    <row r="36" spans="2:15" s="71" customFormat="1" ht="15.5" x14ac:dyDescent="0.35">
      <c r="B36" s="118" t="s">
        <v>47</v>
      </c>
      <c r="C36" s="346">
        <f>'Describe Your Farm'!C14</f>
        <v>0</v>
      </c>
      <c r="D36" s="347" t="s">
        <v>9</v>
      </c>
      <c r="F36" s="274"/>
      <c r="G36" s="274"/>
      <c r="H36" s="69"/>
      <c r="I36"/>
      <c r="K36" s="72"/>
    </row>
    <row r="37" spans="2:15" s="71" customFormat="1" ht="15.5" x14ac:dyDescent="0.35">
      <c r="B37" s="119" t="s">
        <v>8</v>
      </c>
      <c r="C37" s="348">
        <f>'Describe Your Farm'!C15</f>
        <v>0</v>
      </c>
      <c r="D37" s="349" t="s">
        <v>9</v>
      </c>
      <c r="F37" s="274"/>
      <c r="G37" s="274"/>
      <c r="H37" s="69"/>
      <c r="I37"/>
    </row>
    <row r="38" spans="2:15" s="71" customFormat="1" ht="15.5" x14ac:dyDescent="0.35">
      <c r="B38" s="119" t="s">
        <v>11</v>
      </c>
      <c r="C38" s="286">
        <f>IFERROR(43500/(C36*C37),0)</f>
        <v>0</v>
      </c>
      <c r="D38" s="350" t="s">
        <v>12</v>
      </c>
      <c r="E38"/>
      <c r="F38" s="1036"/>
      <c r="G38" s="1036"/>
      <c r="H38" s="1036"/>
    </row>
    <row r="39" spans="2:15" s="71" customFormat="1" ht="15.5" x14ac:dyDescent="0.35">
      <c r="B39" s="806" t="s">
        <v>361</v>
      </c>
      <c r="C39" s="85">
        <v>0</v>
      </c>
      <c r="D39" s="351" t="str">
        <f>D4</f>
        <v>lbs, ct, bu</v>
      </c>
      <c r="E39"/>
      <c r="F39" s="1037"/>
      <c r="G39" s="1037"/>
      <c r="H39" s="1037"/>
    </row>
    <row r="40" spans="2:15" s="71" customFormat="1" ht="15.5" x14ac:dyDescent="0.35">
      <c r="B40" s="119" t="s">
        <v>125</v>
      </c>
      <c r="C40" s="352">
        <f>H32</f>
        <v>0</v>
      </c>
      <c r="D40" s="353" t="str">
        <f>D39</f>
        <v>lbs, ct, bu</v>
      </c>
      <c r="E40"/>
      <c r="F40" s="69"/>
      <c r="G40" s="69"/>
      <c r="H40" s="69"/>
      <c r="I40"/>
    </row>
    <row r="41" spans="2:15" s="71" customFormat="1" ht="15.5" x14ac:dyDescent="0.35">
      <c r="B41" s="806" t="s">
        <v>360</v>
      </c>
      <c r="C41" s="354">
        <f>IFERROR(C40/C39,0)</f>
        <v>0</v>
      </c>
      <c r="D41" s="345" t="s">
        <v>12</v>
      </c>
      <c r="E41"/>
      <c r="F41"/>
      <c r="G41"/>
      <c r="H41"/>
      <c r="I41"/>
    </row>
    <row r="42" spans="2:15" s="71" customFormat="1" ht="15.5" x14ac:dyDescent="0.35">
      <c r="B42" s="119" t="s">
        <v>126</v>
      </c>
      <c r="C42" s="354">
        <f>IFERROR(C41/C38,0)</f>
        <v>0</v>
      </c>
      <c r="D42" s="345" t="s">
        <v>13</v>
      </c>
      <c r="E42"/>
      <c r="F42"/>
      <c r="G42"/>
      <c r="H42"/>
      <c r="I42"/>
    </row>
    <row r="43" spans="2:15" s="71" customFormat="1" ht="15.5" x14ac:dyDescent="0.35">
      <c r="B43" s="119" t="s">
        <v>166</v>
      </c>
      <c r="C43" s="348">
        <f>'Describe Your Farm'!C21</f>
        <v>0</v>
      </c>
      <c r="D43" s="345" t="s">
        <v>13</v>
      </c>
      <c r="E43"/>
      <c r="F43"/>
      <c r="G43"/>
      <c r="H43"/>
      <c r="I43"/>
    </row>
    <row r="44" spans="2:15" s="71" customFormat="1" ht="15" thickBot="1" x14ac:dyDescent="0.4">
      <c r="B44" s="73"/>
      <c r="C44" s="117"/>
      <c r="D44" s="74"/>
      <c r="E44"/>
      <c r="F44"/>
      <c r="G44"/>
      <c r="J44"/>
      <c r="K44"/>
      <c r="L44"/>
      <c r="M44"/>
    </row>
    <row r="45" spans="2:15" ht="26.5" thickBot="1" x14ac:dyDescent="0.65">
      <c r="B45" s="940" t="s">
        <v>29</v>
      </c>
      <c r="C45" s="1028"/>
      <c r="D45" s="941"/>
      <c r="H45" s="30"/>
      <c r="J45" s="281"/>
      <c r="K45" s="281"/>
      <c r="L45" s="69"/>
      <c r="M45" s="69"/>
    </row>
    <row r="46" spans="2:15" s="69" customFormat="1" ht="15.5" x14ac:dyDescent="0.35">
      <c r="B46" s="657" t="s">
        <v>190</v>
      </c>
      <c r="C46" s="709" t="str">
        <f>'Describe Your Farm'!C14&amp;" "&amp;'Describe Your Farm'!D14</f>
        <v>0 feet</v>
      </c>
      <c r="D46" s="284"/>
      <c r="E46"/>
      <c r="F46"/>
      <c r="G46" s="280"/>
      <c r="H46" s="172"/>
      <c r="I46" s="172"/>
      <c r="J46" s="140"/>
      <c r="K46" s="140"/>
      <c r="L46"/>
      <c r="M46"/>
    </row>
    <row r="47" spans="2:15" ht="15.5" x14ac:dyDescent="0.35">
      <c r="B47" s="709" t="s">
        <v>32</v>
      </c>
      <c r="C47" s="710">
        <f>C41</f>
        <v>0</v>
      </c>
      <c r="D47" s="284"/>
      <c r="E47" s="284"/>
      <c r="F47" s="284"/>
      <c r="G47" s="77"/>
      <c r="H47" s="77"/>
      <c r="I47" s="77"/>
      <c r="J47" s="282"/>
      <c r="K47" s="282"/>
      <c r="L47" s="282"/>
      <c r="M47" s="282"/>
    </row>
    <row r="48" spans="2:15" s="282" customFormat="1" ht="15.5" x14ac:dyDescent="0.35">
      <c r="B48" s="283" t="s">
        <v>177</v>
      </c>
      <c r="C48" s="80">
        <v>200</v>
      </c>
    </row>
    <row r="49" spans="2:13" s="282" customFormat="1" x14ac:dyDescent="0.35">
      <c r="B49" s="283" t="s">
        <v>362</v>
      </c>
      <c r="C49" s="294">
        <v>4</v>
      </c>
      <c r="J49" s="140"/>
      <c r="K49" s="140"/>
      <c r="L49" s="71"/>
      <c r="M49" s="71"/>
    </row>
    <row r="50" spans="2:13" s="71" customFormat="1" ht="15.75" customHeight="1" x14ac:dyDescent="0.35">
      <c r="B50" s="995" t="s">
        <v>57</v>
      </c>
      <c r="C50" s="997" t="s">
        <v>319</v>
      </c>
      <c r="D50" s="998"/>
      <c r="E50" s="999" t="s">
        <v>6</v>
      </c>
      <c r="F50" s="990" t="s">
        <v>182</v>
      </c>
      <c r="G50" s="76"/>
      <c r="H50" s="1049"/>
      <c r="I50" s="1050"/>
      <c r="J50" s="140"/>
      <c r="K50" s="140"/>
    </row>
    <row r="51" spans="2:13" s="71" customFormat="1" ht="15.5" x14ac:dyDescent="0.35">
      <c r="B51" s="996"/>
      <c r="C51" s="681" t="s">
        <v>134</v>
      </c>
      <c r="D51" s="673" t="s">
        <v>135</v>
      </c>
      <c r="E51" s="1000"/>
      <c r="F51" s="1001"/>
      <c r="G51" s="76"/>
      <c r="H51" s="1049"/>
      <c r="I51" s="1050"/>
      <c r="J51" s="140"/>
      <c r="K51" s="140"/>
      <c r="L51"/>
      <c r="M51"/>
    </row>
    <row r="52" spans="2:13" ht="15.5" x14ac:dyDescent="0.35">
      <c r="B52" s="686" t="s">
        <v>50</v>
      </c>
      <c r="C52" s="91">
        <v>0</v>
      </c>
      <c r="D52" s="91">
        <v>0</v>
      </c>
      <c r="E52" s="676" t="s">
        <v>320</v>
      </c>
      <c r="F52" s="687"/>
      <c r="G52" s="76"/>
      <c r="H52" s="76"/>
      <c r="I52" s="76"/>
      <c r="J52" s="140"/>
      <c r="K52" s="140"/>
    </row>
    <row r="53" spans="2:13" ht="15.5" x14ac:dyDescent="0.35">
      <c r="B53" s="688" t="s">
        <v>155</v>
      </c>
      <c r="C53" s="80">
        <v>0</v>
      </c>
      <c r="D53" s="80">
        <v>0</v>
      </c>
      <c r="E53" s="674" t="s">
        <v>320</v>
      </c>
      <c r="F53" s="687"/>
      <c r="G53" s="76"/>
      <c r="H53" s="76"/>
      <c r="I53" s="76"/>
      <c r="J53" s="140"/>
      <c r="K53" s="140"/>
    </row>
    <row r="54" spans="2:13" ht="15.5" x14ac:dyDescent="0.35">
      <c r="B54" s="688" t="s">
        <v>156</v>
      </c>
      <c r="C54" s="80">
        <v>0</v>
      </c>
      <c r="D54" s="80">
        <v>0</v>
      </c>
      <c r="E54" s="674" t="s">
        <v>320</v>
      </c>
      <c r="F54" s="687"/>
      <c r="G54" s="76"/>
      <c r="H54" s="76"/>
      <c r="I54" s="76"/>
      <c r="J54" s="77"/>
      <c r="K54" s="77"/>
      <c r="L54" s="76"/>
      <c r="M54" s="76"/>
    </row>
    <row r="55" spans="2:13" s="76" customFormat="1" ht="15.5" x14ac:dyDescent="0.35">
      <c r="B55" s="688" t="s">
        <v>157</v>
      </c>
      <c r="C55" s="80">
        <v>0</v>
      </c>
      <c r="D55" s="80">
        <v>0</v>
      </c>
      <c r="E55" s="674" t="s">
        <v>320</v>
      </c>
      <c r="F55" s="687"/>
      <c r="J55" s="77"/>
      <c r="K55" s="77"/>
    </row>
    <row r="56" spans="2:13" s="76" customFormat="1" ht="15.5" x14ac:dyDescent="0.35">
      <c r="B56" s="86" t="s">
        <v>51</v>
      </c>
      <c r="C56" s="80">
        <v>0</v>
      </c>
      <c r="D56" s="80">
        <v>0</v>
      </c>
      <c r="E56" s="674" t="s">
        <v>320</v>
      </c>
      <c r="F56" s="687"/>
      <c r="J56" s="77"/>
      <c r="K56" s="77"/>
    </row>
    <row r="57" spans="2:13" s="76" customFormat="1" ht="15.5" x14ac:dyDescent="0.35">
      <c r="B57" s="566" t="s">
        <v>236</v>
      </c>
      <c r="C57" s="80">
        <v>0</v>
      </c>
      <c r="D57" s="80">
        <v>0</v>
      </c>
      <c r="E57" s="674" t="s">
        <v>320</v>
      </c>
      <c r="F57" s="687"/>
      <c r="J57" s="77"/>
      <c r="K57" s="77"/>
    </row>
    <row r="58" spans="2:13" s="76" customFormat="1" ht="15.5" x14ac:dyDescent="0.35">
      <c r="B58" s="689" t="s">
        <v>58</v>
      </c>
      <c r="C58" s="287">
        <f>SUM(C52:C57)/60</f>
        <v>0</v>
      </c>
      <c r="D58" s="288">
        <f>(SUM(D52:D57))/60</f>
        <v>0</v>
      </c>
      <c r="E58" s="675" t="s">
        <v>321</v>
      </c>
      <c r="F58" s="690">
        <f>(C58*E100)+(D58*E101)</f>
        <v>0</v>
      </c>
      <c r="J58" s="77"/>
      <c r="K58" s="77"/>
    </row>
    <row r="59" spans="2:13" s="76" customFormat="1" ht="15.75" customHeight="1" x14ac:dyDescent="0.35">
      <c r="B59" s="985" t="s">
        <v>56</v>
      </c>
      <c r="C59" s="987" t="s">
        <v>319</v>
      </c>
      <c r="D59" s="987"/>
      <c r="E59" s="988" t="s">
        <v>6</v>
      </c>
      <c r="F59" s="990" t="s">
        <v>182</v>
      </c>
      <c r="J59" s="77"/>
    </row>
    <row r="60" spans="2:13" s="76" customFormat="1" ht="15.5" x14ac:dyDescent="0.35">
      <c r="B60" s="985"/>
      <c r="C60" s="746" t="s">
        <v>134</v>
      </c>
      <c r="D60" s="673" t="s">
        <v>135</v>
      </c>
      <c r="E60" s="988"/>
      <c r="F60" s="1001"/>
      <c r="J60" s="77"/>
    </row>
    <row r="61" spans="2:13" s="76" customFormat="1" ht="15.5" x14ac:dyDescent="0.35">
      <c r="B61" s="686" t="s">
        <v>41</v>
      </c>
      <c r="C61" s="91">
        <v>0</v>
      </c>
      <c r="D61" s="91">
        <v>0</v>
      </c>
      <c r="E61" s="676" t="s">
        <v>320</v>
      </c>
      <c r="F61" s="687"/>
    </row>
    <row r="62" spans="2:13" s="76" customFormat="1" ht="15.5" x14ac:dyDescent="0.35">
      <c r="B62" s="688" t="s">
        <v>179</v>
      </c>
      <c r="C62" s="80">
        <v>0</v>
      </c>
      <c r="D62" s="80">
        <v>0</v>
      </c>
      <c r="E62" s="674" t="s">
        <v>320</v>
      </c>
      <c r="F62" s="687"/>
    </row>
    <row r="63" spans="2:13" s="76" customFormat="1" ht="15.5" x14ac:dyDescent="0.35">
      <c r="B63" s="688" t="s">
        <v>180</v>
      </c>
      <c r="C63" s="80">
        <v>0</v>
      </c>
      <c r="D63" s="80">
        <v>0</v>
      </c>
      <c r="E63" s="674" t="s">
        <v>320</v>
      </c>
      <c r="F63" s="687"/>
    </row>
    <row r="64" spans="2:13" s="76" customFormat="1" ht="15.5" x14ac:dyDescent="0.35">
      <c r="B64" s="688" t="s">
        <v>181</v>
      </c>
      <c r="C64" s="80">
        <v>0</v>
      </c>
      <c r="D64" s="80">
        <v>0</v>
      </c>
      <c r="E64" s="674" t="s">
        <v>320</v>
      </c>
      <c r="F64" s="687"/>
    </row>
    <row r="65" spans="2:13" s="76" customFormat="1" ht="15.5" x14ac:dyDescent="0.35">
      <c r="B65" s="688" t="s">
        <v>42</v>
      </c>
      <c r="C65" s="80">
        <v>0</v>
      </c>
      <c r="D65" s="80">
        <v>0</v>
      </c>
      <c r="E65" s="674" t="s">
        <v>320</v>
      </c>
      <c r="F65" s="687"/>
    </row>
    <row r="66" spans="2:13" s="76" customFormat="1" ht="15.5" x14ac:dyDescent="0.35">
      <c r="B66" s="688" t="s">
        <v>43</v>
      </c>
      <c r="C66" s="80">
        <v>0</v>
      </c>
      <c r="D66" s="80">
        <v>0</v>
      </c>
      <c r="E66" s="674" t="s">
        <v>320</v>
      </c>
      <c r="F66" s="687"/>
    </row>
    <row r="67" spans="2:13" s="76" customFormat="1" ht="15.5" x14ac:dyDescent="0.35">
      <c r="B67" s="691" t="s">
        <v>286</v>
      </c>
      <c r="C67" s="96">
        <v>0</v>
      </c>
      <c r="D67" s="96">
        <v>0</v>
      </c>
      <c r="E67" s="674" t="s">
        <v>320</v>
      </c>
      <c r="F67" s="687"/>
    </row>
    <row r="68" spans="2:13" s="76" customFormat="1" ht="15.5" x14ac:dyDescent="0.35">
      <c r="B68" s="691" t="s">
        <v>408</v>
      </c>
      <c r="C68" s="96">
        <v>0</v>
      </c>
      <c r="D68" s="96">
        <v>0</v>
      </c>
      <c r="E68" s="674" t="s">
        <v>320</v>
      </c>
      <c r="F68" s="687"/>
    </row>
    <row r="69" spans="2:13" s="76" customFormat="1" ht="15.5" x14ac:dyDescent="0.35">
      <c r="B69" s="86" t="s">
        <v>44</v>
      </c>
      <c r="C69" s="80">
        <v>0</v>
      </c>
      <c r="D69" s="80">
        <v>0</v>
      </c>
      <c r="E69" s="674" t="s">
        <v>320</v>
      </c>
      <c r="F69" s="687"/>
    </row>
    <row r="70" spans="2:13" s="76" customFormat="1" ht="15.5" x14ac:dyDescent="0.35">
      <c r="B70" s="566" t="s">
        <v>236</v>
      </c>
      <c r="C70" s="80">
        <v>0</v>
      </c>
      <c r="D70" s="80">
        <v>0</v>
      </c>
      <c r="E70" s="674" t="s">
        <v>320</v>
      </c>
      <c r="F70" s="687"/>
    </row>
    <row r="71" spans="2:13" s="76" customFormat="1" ht="15.5" x14ac:dyDescent="0.35">
      <c r="B71" s="689" t="s">
        <v>53</v>
      </c>
      <c r="C71" s="287">
        <f>SUM(C61:C70)/60</f>
        <v>0</v>
      </c>
      <c r="D71" s="287">
        <f>SUM(D61:D70)/60</f>
        <v>0</v>
      </c>
      <c r="E71" s="682" t="s">
        <v>321</v>
      </c>
      <c r="F71" s="692">
        <f>(C71*E100)+(D71*E101)</f>
        <v>0</v>
      </c>
      <c r="J71" s="279"/>
      <c r="K71" s="279"/>
      <c r="L71" s="279"/>
      <c r="M71" s="279"/>
    </row>
    <row r="72" spans="2:13" s="279" customFormat="1" ht="15.75" customHeight="1" x14ac:dyDescent="0.35">
      <c r="B72" s="985" t="s">
        <v>55</v>
      </c>
      <c r="C72" s="987" t="s">
        <v>319</v>
      </c>
      <c r="D72" s="987"/>
      <c r="E72" s="989" t="s">
        <v>6</v>
      </c>
      <c r="F72" s="990" t="s">
        <v>182</v>
      </c>
    </row>
    <row r="73" spans="2:13" s="279" customFormat="1" ht="15.5" x14ac:dyDescent="0.35">
      <c r="B73" s="985"/>
      <c r="C73" s="273" t="s">
        <v>134</v>
      </c>
      <c r="D73" s="289" t="s">
        <v>135</v>
      </c>
      <c r="E73" s="1005"/>
      <c r="F73" s="1001"/>
      <c r="J73" s="76"/>
      <c r="K73" s="76"/>
      <c r="L73" s="76"/>
      <c r="M73" s="76"/>
    </row>
    <row r="74" spans="2:13" s="76" customFormat="1" ht="15.5" x14ac:dyDescent="0.35">
      <c r="B74" s="693" t="s">
        <v>185</v>
      </c>
      <c r="C74" s="91">
        <v>0</v>
      </c>
      <c r="D74" s="91">
        <v>0</v>
      </c>
      <c r="E74" s="676" t="s">
        <v>321</v>
      </c>
      <c r="F74" s="694"/>
    </row>
    <row r="75" spans="2:13" s="76" customFormat="1" ht="15.5" x14ac:dyDescent="0.35">
      <c r="B75" s="695" t="s">
        <v>30</v>
      </c>
      <c r="C75" s="80">
        <v>0</v>
      </c>
      <c r="D75" s="80">
        <v>0</v>
      </c>
      <c r="E75" s="674" t="s">
        <v>321</v>
      </c>
      <c r="F75" s="694"/>
    </row>
    <row r="76" spans="2:13" s="76" customFormat="1" ht="15.5" x14ac:dyDescent="0.35">
      <c r="B76" s="695" t="s">
        <v>31</v>
      </c>
      <c r="C76" s="80">
        <v>0</v>
      </c>
      <c r="D76" s="80">
        <v>0</v>
      </c>
      <c r="E76" s="674" t="s">
        <v>321</v>
      </c>
      <c r="F76" s="694"/>
    </row>
    <row r="77" spans="2:13" s="76" customFormat="1" ht="15.5" x14ac:dyDescent="0.35">
      <c r="B77" s="695" t="s">
        <v>90</v>
      </c>
      <c r="C77" s="80">
        <v>0</v>
      </c>
      <c r="D77" s="80">
        <v>0</v>
      </c>
      <c r="E77" s="674" t="s">
        <v>321</v>
      </c>
      <c r="F77" s="694"/>
    </row>
    <row r="78" spans="2:13" s="76" customFormat="1" ht="15.5" x14ac:dyDescent="0.35">
      <c r="B78" s="695" t="s">
        <v>89</v>
      </c>
      <c r="C78" s="80">
        <v>0</v>
      </c>
      <c r="D78" s="80">
        <v>0</v>
      </c>
      <c r="E78" s="674" t="s">
        <v>321</v>
      </c>
      <c r="F78" s="694"/>
    </row>
    <row r="79" spans="2:13" s="76" customFormat="1" ht="15.5" x14ac:dyDescent="0.35">
      <c r="B79" s="695" t="s">
        <v>412</v>
      </c>
      <c r="C79" s="80">
        <v>0</v>
      </c>
      <c r="D79" s="80">
        <v>0</v>
      </c>
      <c r="E79" s="674" t="s">
        <v>321</v>
      </c>
      <c r="F79" s="694"/>
    </row>
    <row r="80" spans="2:13" s="76" customFormat="1" ht="15.5" x14ac:dyDescent="0.35">
      <c r="B80" s="883" t="s">
        <v>37</v>
      </c>
      <c r="C80" s="80">
        <v>0</v>
      </c>
      <c r="D80" s="80">
        <v>0</v>
      </c>
      <c r="E80" s="674" t="s">
        <v>321</v>
      </c>
      <c r="F80" s="694"/>
    </row>
    <row r="81" spans="2:13" s="76" customFormat="1" ht="15.5" x14ac:dyDescent="0.35">
      <c r="B81" s="566" t="s">
        <v>236</v>
      </c>
      <c r="C81" s="80">
        <v>0</v>
      </c>
      <c r="D81" s="80">
        <v>0</v>
      </c>
      <c r="E81" s="674" t="s">
        <v>321</v>
      </c>
      <c r="F81" s="687"/>
    </row>
    <row r="82" spans="2:13" s="76" customFormat="1" ht="15.5" x14ac:dyDescent="0.35">
      <c r="B82" s="696" t="s">
        <v>137</v>
      </c>
      <c r="C82" s="683">
        <f>SUM(C74:C81)</f>
        <v>0</v>
      </c>
      <c r="D82" s="684">
        <f>SUM(D74:D81)</f>
        <v>0</v>
      </c>
      <c r="E82" s="685" t="s">
        <v>321</v>
      </c>
      <c r="F82" s="697">
        <f>(C82*E100)+(D82*E101)</f>
        <v>0</v>
      </c>
      <c r="G82" s="138"/>
    </row>
    <row r="83" spans="2:13" s="76" customFormat="1" ht="15.75" customHeight="1" x14ac:dyDescent="0.35">
      <c r="B83" s="985" t="s">
        <v>54</v>
      </c>
      <c r="C83" s="987" t="s">
        <v>319</v>
      </c>
      <c r="D83" s="987"/>
      <c r="E83" s="988" t="s">
        <v>6</v>
      </c>
      <c r="F83" s="990" t="s">
        <v>182</v>
      </c>
    </row>
    <row r="84" spans="2:13" s="76" customFormat="1" ht="15.5" x14ac:dyDescent="0.35">
      <c r="B84" s="986"/>
      <c r="C84" s="711" t="s">
        <v>134</v>
      </c>
      <c r="D84" s="285" t="s">
        <v>135</v>
      </c>
      <c r="E84" s="989"/>
      <c r="F84" s="991"/>
    </row>
    <row r="85" spans="2:13" s="76" customFormat="1" ht="15.5" x14ac:dyDescent="0.35">
      <c r="B85" s="993" t="str">
        <f>"Remember: Estimated Total Crop Yield per Bed is "&amp;C39&amp;" "&amp;D39</f>
        <v>Remember: Estimated Total Crop Yield per Bed is 0 lbs, ct, bu</v>
      </c>
      <c r="C85" s="994"/>
      <c r="D85" s="712"/>
      <c r="E85" s="713"/>
      <c r="F85" s="714"/>
    </row>
    <row r="86" spans="2:13" s="76" customFormat="1" ht="15.5" x14ac:dyDescent="0.35">
      <c r="B86" s="693" t="s">
        <v>33</v>
      </c>
      <c r="C86" s="79">
        <v>0</v>
      </c>
      <c r="D86" s="91">
        <v>0</v>
      </c>
      <c r="E86" s="677" t="s">
        <v>321</v>
      </c>
      <c r="F86" s="694"/>
    </row>
    <row r="87" spans="2:13" s="76" customFormat="1" ht="15.5" x14ac:dyDescent="0.35">
      <c r="B87" s="698" t="s">
        <v>34</v>
      </c>
      <c r="C87" s="80">
        <v>0</v>
      </c>
      <c r="D87" s="80">
        <v>0</v>
      </c>
      <c r="E87" s="679" t="s">
        <v>321</v>
      </c>
      <c r="F87" s="699"/>
    </row>
    <row r="88" spans="2:13" s="76" customFormat="1" ht="15.5" x14ac:dyDescent="0.35">
      <c r="B88" s="700" t="s">
        <v>36</v>
      </c>
      <c r="C88" s="80">
        <v>0</v>
      </c>
      <c r="D88" s="80">
        <v>0</v>
      </c>
      <c r="E88" s="679" t="s">
        <v>321</v>
      </c>
      <c r="F88" s="699"/>
    </row>
    <row r="89" spans="2:13" s="76" customFormat="1" ht="15.5" x14ac:dyDescent="0.35">
      <c r="B89" s="641" t="s">
        <v>412</v>
      </c>
      <c r="C89" s="97">
        <v>0</v>
      </c>
      <c r="D89" s="80">
        <v>0</v>
      </c>
      <c r="E89" s="678" t="s">
        <v>321</v>
      </c>
      <c r="F89" s="701"/>
    </row>
    <row r="90" spans="2:13" s="76" customFormat="1" ht="15.5" x14ac:dyDescent="0.35">
      <c r="B90" s="883" t="s">
        <v>35</v>
      </c>
      <c r="C90" s="97">
        <v>0</v>
      </c>
      <c r="D90" s="80">
        <v>0</v>
      </c>
      <c r="E90" s="678" t="s">
        <v>321</v>
      </c>
      <c r="F90" s="701"/>
    </row>
    <row r="91" spans="2:13" s="76" customFormat="1" ht="15.5" x14ac:dyDescent="0.35">
      <c r="B91" s="566" t="s">
        <v>236</v>
      </c>
      <c r="C91" s="80">
        <v>0</v>
      </c>
      <c r="D91" s="80">
        <v>0</v>
      </c>
      <c r="E91" s="674" t="s">
        <v>321</v>
      </c>
      <c r="F91" s="687"/>
    </row>
    <row r="92" spans="2:13" s="76" customFormat="1" ht="15.5" x14ac:dyDescent="0.35">
      <c r="B92" s="702" t="s">
        <v>138</v>
      </c>
      <c r="C92" s="290">
        <f>SUM(C86:C91)</f>
        <v>0</v>
      </c>
      <c r="D92" s="291">
        <f>SUM(D86:D91)</f>
        <v>0</v>
      </c>
      <c r="E92" s="680" t="s">
        <v>321</v>
      </c>
      <c r="F92" s="703">
        <f>(C92*E100)+(D92*E101)</f>
        <v>0</v>
      </c>
      <c r="G92" s="139"/>
      <c r="J92" s="357"/>
      <c r="K92" s="357"/>
      <c r="L92" s="357"/>
      <c r="M92" s="357"/>
    </row>
    <row r="93" spans="2:13" s="357" customFormat="1" ht="15.5" x14ac:dyDescent="0.35">
      <c r="B93" s="704"/>
      <c r="C93" s="715" t="s">
        <v>134</v>
      </c>
      <c r="D93" s="715" t="s">
        <v>135</v>
      </c>
      <c r="E93" s="292"/>
      <c r="F93" s="705"/>
      <c r="J93" s="76"/>
      <c r="K93" s="76"/>
      <c r="L93" s="76"/>
      <c r="M93" s="76"/>
    </row>
    <row r="94" spans="2:13" s="76" customFormat="1" ht="15.5" x14ac:dyDescent="0.35">
      <c r="B94" s="706" t="s">
        <v>161</v>
      </c>
      <c r="C94" s="564">
        <f>SUM(C58,C71,C82,C92)</f>
        <v>0</v>
      </c>
      <c r="D94" s="564">
        <f>SUM(D58,D71,D82,D92)</f>
        <v>0</v>
      </c>
      <c r="E94" s="677" t="s">
        <v>321</v>
      </c>
      <c r="F94" s="707"/>
    </row>
    <row r="95" spans="2:13" s="76" customFormat="1" ht="18.75" customHeight="1" x14ac:dyDescent="0.35">
      <c r="B95" s="725" t="s">
        <v>162</v>
      </c>
      <c r="C95" s="726">
        <f>C94*C47</f>
        <v>0</v>
      </c>
      <c r="D95" s="726">
        <f>D94*F97</f>
        <v>0</v>
      </c>
      <c r="E95" s="678" t="s">
        <v>321</v>
      </c>
      <c r="F95" s="708"/>
      <c r="H95" s="565"/>
      <c r="I95" s="173"/>
    </row>
    <row r="96" spans="2:13" s="76" customFormat="1" ht="18.5" x14ac:dyDescent="0.45">
      <c r="B96" s="31"/>
      <c r="C96" s="31"/>
      <c r="D96" s="630"/>
      <c r="E96" s="657" t="s">
        <v>322</v>
      </c>
      <c r="F96" s="268">
        <f>F58+F71+F82+F92</f>
        <v>0</v>
      </c>
      <c r="G96" s="77"/>
      <c r="H96" s="565"/>
      <c r="I96" s="173"/>
      <c r="J96" s="326"/>
      <c r="K96" s="326"/>
      <c r="L96" s="326"/>
      <c r="M96" s="326"/>
    </row>
    <row r="97" spans="2:16" s="76" customFormat="1" ht="18.5" x14ac:dyDescent="0.45">
      <c r="B97" s="31"/>
      <c r="C97" s="31"/>
      <c r="D97" s="630"/>
      <c r="E97" s="657" t="s">
        <v>139</v>
      </c>
      <c r="F97" s="874">
        <f>C41</f>
        <v>0</v>
      </c>
      <c r="G97" s="77"/>
      <c r="J97" s="326"/>
      <c r="K97" s="326"/>
      <c r="L97" s="326"/>
      <c r="M97" s="326"/>
      <c r="N97" s="326"/>
      <c r="O97" s="326"/>
      <c r="P97" s="326"/>
    </row>
    <row r="98" spans="2:16" s="76" customFormat="1" ht="18.5" x14ac:dyDescent="0.45">
      <c r="B98" s="31"/>
      <c r="C98" s="31"/>
      <c r="D98" s="630"/>
      <c r="E98" s="657" t="s">
        <v>323</v>
      </c>
      <c r="F98" s="268">
        <f>F96*F97</f>
        <v>0</v>
      </c>
      <c r="G98" s="77"/>
      <c r="J98" s="326"/>
      <c r="K98" s="326"/>
      <c r="L98" s="326"/>
      <c r="M98" s="326"/>
      <c r="N98" s="326"/>
      <c r="O98" s="326"/>
      <c r="P98" s="326"/>
    </row>
    <row r="99" spans="2:16" s="76" customFormat="1" ht="18.5" x14ac:dyDescent="0.45">
      <c r="B99" s="31"/>
      <c r="C99" s="984" t="s">
        <v>324</v>
      </c>
      <c r="D99" s="984"/>
      <c r="E99" s="984"/>
      <c r="F99" s="631"/>
      <c r="G99" s="77"/>
      <c r="J99" s="326"/>
      <c r="K99" s="326"/>
      <c r="L99" s="326"/>
      <c r="M99" s="326"/>
      <c r="N99" s="326"/>
      <c r="O99" s="326"/>
      <c r="P99" s="326"/>
    </row>
    <row r="100" spans="2:16" s="76" customFormat="1" ht="15.5" x14ac:dyDescent="0.35">
      <c r="B100" s="629"/>
      <c r="C100" s="716"/>
      <c r="D100" s="717" t="s">
        <v>285</v>
      </c>
      <c r="E100" s="718">
        <f>' Labor Overheads'!C23</f>
        <v>0</v>
      </c>
      <c r="F100" s="631"/>
      <c r="G100" s="77"/>
      <c r="J100" s="326"/>
      <c r="K100" s="326"/>
      <c r="L100" s="326"/>
      <c r="M100" s="326"/>
      <c r="N100" s="326"/>
      <c r="O100" s="326"/>
      <c r="P100" s="326"/>
    </row>
    <row r="101" spans="2:16" s="76" customFormat="1" ht="18.5" x14ac:dyDescent="0.45">
      <c r="B101" s="629"/>
      <c r="C101" s="719"/>
      <c r="D101" s="657" t="s">
        <v>291</v>
      </c>
      <c r="E101" s="720">
        <f>' Labor Overheads'!$C$12</f>
        <v>0</v>
      </c>
      <c r="F101" s="31"/>
      <c r="G101" s="77"/>
      <c r="J101" s="326"/>
      <c r="K101" s="326"/>
      <c r="L101" s="326"/>
      <c r="M101" s="326"/>
      <c r="N101" s="326"/>
      <c r="O101" s="326"/>
      <c r="P101" s="326"/>
    </row>
    <row r="102" spans="2:16" s="76" customFormat="1" ht="18.5" x14ac:dyDescent="0.45">
      <c r="B102" s="629"/>
      <c r="C102" s="719"/>
      <c r="D102" s="565" t="s">
        <v>326</v>
      </c>
      <c r="E102" s="721">
        <f>D95*E101</f>
        <v>0</v>
      </c>
      <c r="F102" s="31"/>
      <c r="G102" s="77"/>
      <c r="J102" s="326"/>
      <c r="K102" s="326"/>
      <c r="L102" s="326"/>
      <c r="M102" s="326"/>
      <c r="N102" s="326"/>
      <c r="O102" s="326"/>
      <c r="P102" s="326"/>
    </row>
    <row r="103" spans="2:16" s="76" customFormat="1" ht="18.5" x14ac:dyDescent="0.45">
      <c r="B103" s="629"/>
      <c r="C103" s="722"/>
      <c r="D103" s="723" t="s">
        <v>325</v>
      </c>
      <c r="E103" s="724">
        <f>C95*E100</f>
        <v>0</v>
      </c>
      <c r="F103" s="31"/>
      <c r="G103" s="77"/>
      <c r="J103" s="326"/>
      <c r="K103" s="326"/>
      <c r="L103" s="326"/>
      <c r="M103" s="326"/>
      <c r="N103" s="326"/>
      <c r="O103" s="326"/>
      <c r="P103" s="326"/>
    </row>
    <row r="104" spans="2:16" s="76" customFormat="1" ht="16" thickBot="1" x14ac:dyDescent="0.4">
      <c r="B104" s="77"/>
      <c r="C104" s="77"/>
      <c r="D104" s="77"/>
      <c r="E104" s="78"/>
      <c r="F104" s="268"/>
      <c r="G104" s="77"/>
      <c r="N104" s="326"/>
      <c r="O104" s="326"/>
      <c r="P104" s="326"/>
    </row>
    <row r="105" spans="2:16" s="76" customFormat="1" ht="26.5" thickBot="1" x14ac:dyDescent="0.65">
      <c r="B105" s="940" t="s">
        <v>38</v>
      </c>
      <c r="C105" s="1028"/>
      <c r="D105" s="941"/>
      <c r="E105"/>
    </row>
    <row r="106" spans="2:16" s="76" customFormat="1" ht="15.5" x14ac:dyDescent="0.35">
      <c r="B106" s="304" t="s">
        <v>93</v>
      </c>
      <c r="C106" s="305" t="s">
        <v>91</v>
      </c>
      <c r="D106" s="306" t="s">
        <v>6</v>
      </c>
      <c r="E106" s="306" t="s">
        <v>7</v>
      </c>
      <c r="F106" s="299" t="s">
        <v>15</v>
      </c>
      <c r="G106" s="300" t="s">
        <v>158</v>
      </c>
      <c r="H106" s="301" t="s">
        <v>26</v>
      </c>
      <c r="I106" s="71"/>
    </row>
    <row r="107" spans="2:16" s="76" customFormat="1" ht="15.5" x14ac:dyDescent="0.35">
      <c r="B107" s="84" t="s">
        <v>49</v>
      </c>
      <c r="C107" s="85">
        <v>0</v>
      </c>
      <c r="D107" s="86" t="s">
        <v>96</v>
      </c>
      <c r="E107" s="87">
        <v>0</v>
      </c>
      <c r="F107" s="83">
        <f>C107*E107</f>
        <v>0</v>
      </c>
      <c r="G107" s="231">
        <f>C41</f>
        <v>0</v>
      </c>
      <c r="H107" s="88">
        <f>F107*G107</f>
        <v>0</v>
      </c>
      <c r="I107"/>
    </row>
    <row r="108" spans="2:16" s="76" customFormat="1" ht="15.75" customHeight="1" x14ac:dyDescent="0.35">
      <c r="B108" s="237" t="s">
        <v>49</v>
      </c>
      <c r="C108" s="97">
        <v>0</v>
      </c>
      <c r="D108" s="238" t="s">
        <v>96</v>
      </c>
      <c r="E108" s="239">
        <v>0</v>
      </c>
      <c r="F108" s="232">
        <f>C108*E108</f>
        <v>0</v>
      </c>
      <c r="G108" s="240">
        <f>C41</f>
        <v>0</v>
      </c>
      <c r="H108" s="233">
        <f>F108*G108</f>
        <v>0</v>
      </c>
      <c r="I108"/>
    </row>
    <row r="109" spans="2:16" s="76" customFormat="1" ht="18.75" customHeight="1" x14ac:dyDescent="0.35">
      <c r="B109" s="242"/>
      <c r="C109" s="243"/>
      <c r="D109" s="244"/>
      <c r="E109" s="243"/>
      <c r="F109" s="245">
        <f>SUM(F107:F108)</f>
        <v>0</v>
      </c>
      <c r="G109" s="246"/>
      <c r="H109" s="247">
        <f>SUM(H107:H108)</f>
        <v>0</v>
      </c>
      <c r="I109"/>
    </row>
    <row r="110" spans="2:16" s="76" customFormat="1" ht="15.5" x14ac:dyDescent="0.35">
      <c r="B110" s="303" t="s">
        <v>92</v>
      </c>
      <c r="C110" s="297" t="s">
        <v>91</v>
      </c>
      <c r="D110" s="297" t="s">
        <v>6</v>
      </c>
      <c r="E110" s="298" t="s">
        <v>7</v>
      </c>
      <c r="F110" s="299" t="s">
        <v>15</v>
      </c>
      <c r="G110" s="300" t="s">
        <v>158</v>
      </c>
      <c r="H110" s="301" t="s">
        <v>26</v>
      </c>
      <c r="J110" s="326"/>
      <c r="K110" s="326"/>
      <c r="L110" s="326"/>
      <c r="M110" s="326"/>
    </row>
    <row r="111" spans="2:16" s="76" customFormat="1" ht="15.5" x14ac:dyDescent="0.35">
      <c r="B111" s="99" t="s">
        <v>14</v>
      </c>
      <c r="C111" s="80">
        <v>0</v>
      </c>
      <c r="D111" s="417" t="s">
        <v>381</v>
      </c>
      <c r="E111" s="82">
        <v>0</v>
      </c>
      <c r="F111" s="83">
        <f t="shared" ref="F111:F119" si="0">C111*E111</f>
        <v>0</v>
      </c>
      <c r="G111" s="231">
        <f>C41</f>
        <v>0</v>
      </c>
      <c r="H111" s="88">
        <f t="shared" ref="H111:H119" si="1">F111*G111</f>
        <v>0</v>
      </c>
      <c r="J111" s="326"/>
      <c r="K111" s="326"/>
      <c r="L111" s="326"/>
      <c r="M111" s="326"/>
      <c r="N111" s="326"/>
      <c r="O111" s="326"/>
      <c r="P111" s="326"/>
    </row>
    <row r="112" spans="2:16" s="76" customFormat="1" ht="15.5" x14ac:dyDescent="0.35">
      <c r="B112" s="639" t="s">
        <v>287</v>
      </c>
      <c r="C112" s="80">
        <v>0</v>
      </c>
      <c r="D112" s="92" t="s">
        <v>17</v>
      </c>
      <c r="E112" s="82">
        <v>0</v>
      </c>
      <c r="F112" s="83">
        <f t="shared" si="0"/>
        <v>0</v>
      </c>
      <c r="G112" s="231">
        <f>C41</f>
        <v>0</v>
      </c>
      <c r="H112" s="88">
        <f t="shared" si="1"/>
        <v>0</v>
      </c>
      <c r="J112" s="326"/>
      <c r="K112" s="326"/>
      <c r="L112" s="326"/>
      <c r="M112" s="326"/>
      <c r="N112" s="326"/>
      <c r="O112" s="326"/>
      <c r="P112" s="326"/>
    </row>
    <row r="113" spans="2:17" s="76" customFormat="1" ht="15.5" x14ac:dyDescent="0.35">
      <c r="B113" s="99" t="s">
        <v>127</v>
      </c>
      <c r="C113" s="80">
        <v>0</v>
      </c>
      <c r="D113" s="92" t="s">
        <v>10</v>
      </c>
      <c r="E113" s="82">
        <v>0</v>
      </c>
      <c r="F113" s="83">
        <f t="shared" si="0"/>
        <v>0</v>
      </c>
      <c r="G113" s="231">
        <f>C41</f>
        <v>0</v>
      </c>
      <c r="H113" s="88">
        <f t="shared" si="1"/>
        <v>0</v>
      </c>
      <c r="J113" s="326"/>
      <c r="K113" s="326"/>
      <c r="L113" s="326"/>
      <c r="M113" s="326"/>
      <c r="N113" s="326"/>
      <c r="O113" s="326"/>
      <c r="P113" s="326"/>
    </row>
    <row r="114" spans="2:17" s="76" customFormat="1" ht="15.5" x14ac:dyDescent="0.35">
      <c r="B114" s="99" t="s">
        <v>128</v>
      </c>
      <c r="C114" s="80">
        <v>0</v>
      </c>
      <c r="D114" s="92" t="s">
        <v>10</v>
      </c>
      <c r="E114" s="82">
        <v>0</v>
      </c>
      <c r="F114" s="83">
        <f t="shared" si="0"/>
        <v>0</v>
      </c>
      <c r="G114" s="231">
        <f>C41</f>
        <v>0</v>
      </c>
      <c r="H114" s="88">
        <f t="shared" si="1"/>
        <v>0</v>
      </c>
      <c r="J114" s="326"/>
      <c r="K114" s="326"/>
      <c r="L114" s="326"/>
      <c r="M114" s="326"/>
      <c r="N114" s="326"/>
      <c r="O114" s="327"/>
      <c r="P114" s="328"/>
      <c r="Q114" s="71"/>
    </row>
    <row r="115" spans="2:17" s="76" customFormat="1" ht="15.5" x14ac:dyDescent="0.35">
      <c r="B115" s="99" t="s">
        <v>129</v>
      </c>
      <c r="C115" s="80">
        <v>0</v>
      </c>
      <c r="D115" s="92" t="s">
        <v>16</v>
      </c>
      <c r="E115" s="82">
        <v>0</v>
      </c>
      <c r="F115" s="83">
        <f t="shared" si="0"/>
        <v>0</v>
      </c>
      <c r="G115" s="231">
        <f>C41</f>
        <v>0</v>
      </c>
      <c r="H115" s="88">
        <f t="shared" si="1"/>
        <v>0</v>
      </c>
      <c r="J115" s="331"/>
      <c r="K115" s="331"/>
      <c r="L115" s="331"/>
      <c r="M115" s="331"/>
      <c r="N115" s="326"/>
      <c r="O115" s="329"/>
      <c r="P115" s="330"/>
      <c r="Q115"/>
    </row>
    <row r="116" spans="2:17" s="76" customFormat="1" ht="15.5" x14ac:dyDescent="0.35">
      <c r="B116" s="99" t="s">
        <v>20</v>
      </c>
      <c r="C116" s="80">
        <v>0</v>
      </c>
      <c r="D116" s="92" t="s">
        <v>16</v>
      </c>
      <c r="E116" s="82">
        <v>0</v>
      </c>
      <c r="F116" s="83">
        <f t="shared" si="0"/>
        <v>0</v>
      </c>
      <c r="G116" s="231">
        <f>C41</f>
        <v>0</v>
      </c>
      <c r="H116" s="88">
        <f t="shared" si="1"/>
        <v>0</v>
      </c>
      <c r="J116" s="332"/>
      <c r="K116" s="333"/>
      <c r="L116" s="333"/>
      <c r="M116" s="334"/>
      <c r="N116" s="331"/>
      <c r="O116" s="331"/>
      <c r="P116" s="331"/>
      <c r="Q116"/>
    </row>
    <row r="117" spans="2:17" s="76" customFormat="1" ht="15.75" customHeight="1" x14ac:dyDescent="0.35">
      <c r="B117" s="99" t="s">
        <v>18</v>
      </c>
      <c r="C117" s="80">
        <v>0</v>
      </c>
      <c r="D117" s="92" t="s">
        <v>19</v>
      </c>
      <c r="E117" s="82">
        <v>0</v>
      </c>
      <c r="F117" s="93">
        <f t="shared" si="0"/>
        <v>0</v>
      </c>
      <c r="G117" s="231">
        <f>C41</f>
        <v>0</v>
      </c>
      <c r="H117" s="88">
        <f t="shared" si="1"/>
        <v>0</v>
      </c>
      <c r="J117" s="337"/>
      <c r="K117" s="338"/>
      <c r="L117" s="337"/>
      <c r="M117" s="339"/>
      <c r="N117" s="335"/>
      <c r="O117" s="336"/>
      <c r="P117" s="335"/>
    </row>
    <row r="118" spans="2:17" s="76" customFormat="1" ht="15.5" x14ac:dyDescent="0.35">
      <c r="B118" s="89" t="s">
        <v>52</v>
      </c>
      <c r="C118" s="80">
        <v>0</v>
      </c>
      <c r="D118" s="92" t="s">
        <v>17</v>
      </c>
      <c r="E118" s="82">
        <v>0</v>
      </c>
      <c r="F118" s="93">
        <f t="shared" si="0"/>
        <v>0</v>
      </c>
      <c r="G118" s="231">
        <f>C41</f>
        <v>0</v>
      </c>
      <c r="H118" s="88">
        <f t="shared" si="1"/>
        <v>0</v>
      </c>
      <c r="J118" s="337"/>
      <c r="K118" s="338"/>
      <c r="L118" s="337"/>
      <c r="M118" s="339"/>
      <c r="N118" s="339"/>
      <c r="O118" s="340"/>
      <c r="P118" s="339"/>
    </row>
    <row r="119" spans="2:17" s="76" customFormat="1" ht="15.5" x14ac:dyDescent="0.35">
      <c r="B119" s="89" t="s">
        <v>52</v>
      </c>
      <c r="C119" s="80">
        <v>0</v>
      </c>
      <c r="D119" s="92" t="s">
        <v>17</v>
      </c>
      <c r="E119" s="82">
        <v>0</v>
      </c>
      <c r="F119" s="93">
        <f t="shared" si="0"/>
        <v>0</v>
      </c>
      <c r="G119" s="231">
        <f>C41</f>
        <v>0</v>
      </c>
      <c r="H119" s="88">
        <f t="shared" si="1"/>
        <v>0</v>
      </c>
      <c r="J119" s="337"/>
      <c r="K119" s="338"/>
      <c r="L119" s="337"/>
      <c r="M119" s="339"/>
      <c r="N119" s="339"/>
      <c r="O119" s="340"/>
      <c r="P119" s="339"/>
    </row>
    <row r="120" spans="2:17" s="76" customFormat="1" ht="15.5" x14ac:dyDescent="0.35">
      <c r="B120" s="255"/>
      <c r="C120" s="249"/>
      <c r="D120" s="249"/>
      <c r="E120" s="249"/>
      <c r="F120" s="250">
        <f>SUM(F111:F119)</f>
        <v>0</v>
      </c>
      <c r="G120" s="246"/>
      <c r="H120" s="247">
        <f>SUM(H111:H119)</f>
        <v>0</v>
      </c>
      <c r="J120" s="337"/>
      <c r="K120" s="749"/>
      <c r="L120" s="749"/>
      <c r="M120" s="749"/>
      <c r="N120" s="339"/>
      <c r="O120" s="340"/>
      <c r="P120" s="339"/>
    </row>
    <row r="121" spans="2:17" s="76" customFormat="1" ht="15.5" x14ac:dyDescent="0.35">
      <c r="B121" s="303" t="s">
        <v>94</v>
      </c>
      <c r="C121" s="297" t="s">
        <v>91</v>
      </c>
      <c r="D121" s="297" t="s">
        <v>6</v>
      </c>
      <c r="E121" s="298" t="s">
        <v>7</v>
      </c>
      <c r="F121" s="299" t="s">
        <v>15</v>
      </c>
      <c r="G121" s="300" t="s">
        <v>158</v>
      </c>
      <c r="H121" s="301" t="s">
        <v>26</v>
      </c>
      <c r="J121" s="332"/>
      <c r="K121" s="333"/>
      <c r="L121" s="333"/>
      <c r="M121" s="334"/>
      <c r="N121" s="749"/>
      <c r="O121" s="749"/>
      <c r="P121" s="293"/>
    </row>
    <row r="122" spans="2:17" s="76" customFormat="1" ht="15.5" x14ac:dyDescent="0.35">
      <c r="B122" s="94" t="s">
        <v>1</v>
      </c>
      <c r="C122" s="80">
        <v>0</v>
      </c>
      <c r="D122" s="81" t="s">
        <v>95</v>
      </c>
      <c r="E122" s="82">
        <v>0</v>
      </c>
      <c r="F122" s="83">
        <f>C122*E122</f>
        <v>0</v>
      </c>
      <c r="G122" s="231">
        <f>C41</f>
        <v>0</v>
      </c>
      <c r="H122" s="88">
        <f>F122*G122</f>
        <v>0</v>
      </c>
      <c r="J122" s="337"/>
      <c r="K122" s="338"/>
      <c r="L122" s="337"/>
      <c r="M122" s="339"/>
      <c r="N122" s="335"/>
      <c r="O122" s="336"/>
      <c r="P122" s="335"/>
    </row>
    <row r="123" spans="2:17" s="76" customFormat="1" ht="15.5" x14ac:dyDescent="0.35">
      <c r="B123" s="94" t="s">
        <v>2</v>
      </c>
      <c r="C123" s="80">
        <v>0</v>
      </c>
      <c r="D123" s="81" t="s">
        <v>95</v>
      </c>
      <c r="E123" s="82">
        <v>0</v>
      </c>
      <c r="F123" s="83">
        <f>C123*E123</f>
        <v>0</v>
      </c>
      <c r="G123" s="231">
        <f>C41</f>
        <v>0</v>
      </c>
      <c r="H123" s="88">
        <f>F123*G123</f>
        <v>0</v>
      </c>
      <c r="J123" s="337"/>
      <c r="K123" s="338"/>
      <c r="L123" s="337"/>
      <c r="M123" s="339"/>
      <c r="N123" s="339"/>
      <c r="O123" s="340"/>
      <c r="P123" s="339"/>
    </row>
    <row r="124" spans="2:17" ht="15.5" x14ac:dyDescent="0.35">
      <c r="B124" s="94" t="s">
        <v>0</v>
      </c>
      <c r="C124" s="80">
        <v>0</v>
      </c>
      <c r="D124" s="81" t="s">
        <v>17</v>
      </c>
      <c r="E124" s="82">
        <v>0</v>
      </c>
      <c r="F124" s="83">
        <f>C124*E124</f>
        <v>0</v>
      </c>
      <c r="G124" s="231">
        <f>C41</f>
        <v>0</v>
      </c>
      <c r="H124" s="88">
        <f>F124*G124</f>
        <v>0</v>
      </c>
      <c r="I124" s="76"/>
      <c r="J124" s="337"/>
      <c r="K124" s="338"/>
      <c r="L124" s="337"/>
      <c r="M124" s="339"/>
      <c r="N124" s="339"/>
      <c r="O124" s="340"/>
      <c r="P124" s="339"/>
      <c r="Q124" s="76"/>
    </row>
    <row r="125" spans="2:17" ht="15.5" x14ac:dyDescent="0.35">
      <c r="B125" s="89" t="s">
        <v>52</v>
      </c>
      <c r="C125" s="80">
        <v>0</v>
      </c>
      <c r="D125" s="81" t="s">
        <v>132</v>
      </c>
      <c r="E125" s="82">
        <v>0</v>
      </c>
      <c r="F125" s="83">
        <f>C125*E125</f>
        <v>0</v>
      </c>
      <c r="G125" s="231">
        <f>C41</f>
        <v>0</v>
      </c>
      <c r="H125" s="88">
        <f>F125*G125</f>
        <v>0</v>
      </c>
      <c r="I125" s="76"/>
      <c r="J125" s="749"/>
      <c r="K125" s="749"/>
      <c r="L125" s="749"/>
      <c r="M125" s="749"/>
      <c r="N125" s="339"/>
      <c r="O125" s="340"/>
      <c r="P125" s="339"/>
      <c r="Q125" s="76"/>
    </row>
    <row r="126" spans="2:17" ht="15.5" x14ac:dyDescent="0.35">
      <c r="B126" s="248" t="s">
        <v>52</v>
      </c>
      <c r="C126" s="96">
        <v>0</v>
      </c>
      <c r="D126" s="234" t="s">
        <v>9</v>
      </c>
      <c r="E126" s="235">
        <v>0</v>
      </c>
      <c r="F126" s="232">
        <f>C126*E126</f>
        <v>0</v>
      </c>
      <c r="G126" s="240">
        <f>C41</f>
        <v>0</v>
      </c>
      <c r="H126" s="233">
        <f>F126*G126</f>
        <v>0</v>
      </c>
      <c r="I126" s="76"/>
      <c r="J126" s="332"/>
      <c r="K126" s="333"/>
      <c r="L126" s="333"/>
      <c r="M126" s="334"/>
      <c r="N126" s="749"/>
      <c r="O126" s="749"/>
      <c r="P126" s="293"/>
      <c r="Q126" s="76"/>
    </row>
    <row r="127" spans="2:17" ht="16.5" customHeight="1" x14ac:dyDescent="0.35">
      <c r="B127" s="255"/>
      <c r="C127" s="249"/>
      <c r="D127" s="249"/>
      <c r="E127" s="249"/>
      <c r="F127" s="245">
        <f>SUM(F122:F126)</f>
        <v>0</v>
      </c>
      <c r="G127" s="246"/>
      <c r="H127" s="247">
        <f>SUM(H122:H126)</f>
        <v>0</v>
      </c>
      <c r="I127" s="76"/>
      <c r="J127" s="337"/>
      <c r="K127" s="338"/>
      <c r="L127" s="337"/>
      <c r="M127" s="339"/>
      <c r="N127" s="335"/>
      <c r="O127" s="336"/>
      <c r="P127" s="335"/>
      <c r="Q127" s="76"/>
    </row>
    <row r="128" spans="2:17" ht="15.5" x14ac:dyDescent="0.35">
      <c r="B128" s="303" t="s">
        <v>169</v>
      </c>
      <c r="C128" s="297" t="s">
        <v>98</v>
      </c>
      <c r="D128" s="297" t="s">
        <v>6</v>
      </c>
      <c r="E128" s="298" t="s">
        <v>7</v>
      </c>
      <c r="F128" s="299"/>
      <c r="G128" s="298"/>
      <c r="H128" s="301" t="s">
        <v>3</v>
      </c>
      <c r="I128" s="76"/>
      <c r="J128" s="337"/>
      <c r="K128" s="338"/>
      <c r="L128" s="337"/>
      <c r="M128" s="339"/>
      <c r="N128" s="339"/>
      <c r="O128" s="340"/>
      <c r="P128" s="339"/>
      <c r="Q128" s="76"/>
    </row>
    <row r="129" spans="2:16" s="76" customFormat="1" ht="15.75" customHeight="1" x14ac:dyDescent="0.35">
      <c r="B129" s="416" t="s">
        <v>99</v>
      </c>
      <c r="C129" s="80">
        <v>0</v>
      </c>
      <c r="D129" s="81" t="s">
        <v>130</v>
      </c>
      <c r="E129" s="127">
        <v>0</v>
      </c>
      <c r="F129" s="176"/>
      <c r="G129" s="176"/>
      <c r="H129" s="95">
        <f>C129*E129</f>
        <v>0</v>
      </c>
      <c r="J129" s="749"/>
      <c r="K129" s="749"/>
      <c r="L129" s="749"/>
      <c r="M129" s="749"/>
      <c r="N129" s="339"/>
      <c r="O129" s="340"/>
      <c r="P129" s="339"/>
    </row>
    <row r="130" spans="2:16" s="76" customFormat="1" ht="15.5" x14ac:dyDescent="0.35">
      <c r="B130" s="89" t="s">
        <v>99</v>
      </c>
      <c r="C130" s="80">
        <v>0</v>
      </c>
      <c r="D130" s="81" t="s">
        <v>130</v>
      </c>
      <c r="E130" s="127">
        <v>0</v>
      </c>
      <c r="F130" s="176"/>
      <c r="G130" s="176"/>
      <c r="H130" s="95">
        <f>C130*E130</f>
        <v>0</v>
      </c>
      <c r="J130" s="332"/>
      <c r="K130" s="333"/>
      <c r="L130" s="333"/>
      <c r="M130" s="334"/>
      <c r="N130" s="749"/>
      <c r="O130" s="749"/>
      <c r="P130" s="293"/>
    </row>
    <row r="131" spans="2:16" s="76" customFormat="1" ht="15.5" x14ac:dyDescent="0.35">
      <c r="B131" s="248" t="s">
        <v>99</v>
      </c>
      <c r="C131" s="96">
        <v>0</v>
      </c>
      <c r="D131" s="234" t="s">
        <v>130</v>
      </c>
      <c r="E131" s="251">
        <v>0</v>
      </c>
      <c r="F131" s="252"/>
      <c r="G131" s="252"/>
      <c r="H131" s="253">
        <f>C131*E131</f>
        <v>0</v>
      </c>
      <c r="J131" s="337"/>
      <c r="K131" s="338"/>
      <c r="L131" s="337"/>
      <c r="M131" s="339"/>
      <c r="N131" s="335"/>
      <c r="O131" s="336"/>
      <c r="P131" s="335"/>
    </row>
    <row r="132" spans="2:16" s="76" customFormat="1" ht="15.5" x14ac:dyDescent="0.35">
      <c r="B132" s="255"/>
      <c r="C132" s="261"/>
      <c r="D132" s="261"/>
      <c r="E132" s="261"/>
      <c r="F132" s="254">
        <f>IFERROR(H132/G126,0)</f>
        <v>0</v>
      </c>
      <c r="G132" s="261"/>
      <c r="H132" s="262">
        <f>SUM(H129:H131)</f>
        <v>0</v>
      </c>
      <c r="J132" s="337"/>
      <c r="K132" s="338"/>
      <c r="L132" s="337"/>
      <c r="M132" s="339"/>
      <c r="N132" s="339"/>
      <c r="O132" s="340"/>
      <c r="P132" s="339"/>
    </row>
    <row r="133" spans="2:16" s="76" customFormat="1" ht="23.5" x14ac:dyDescent="0.55000000000000004">
      <c r="B133" s="260" t="s">
        <v>174</v>
      </c>
      <c r="C133" s="264" t="str">
        <f>"Remember: Estimated Crop Yield Per Bed Is "&amp;C39&amp;" "&amp;D39</f>
        <v>Remember: Estimated Crop Yield Per Bed Is 0 lbs, ct, bu</v>
      </c>
      <c r="D133" s="263"/>
      <c r="E133" s="263"/>
      <c r="F133" s="263"/>
      <c r="G133" s="263"/>
      <c r="H133" s="265"/>
      <c r="J133" s="337"/>
      <c r="K133" s="338"/>
      <c r="L133" s="337"/>
      <c r="M133" s="339"/>
      <c r="N133" s="339"/>
      <c r="O133" s="340"/>
      <c r="P133" s="339"/>
    </row>
    <row r="134" spans="2:16" s="76" customFormat="1" ht="15.5" x14ac:dyDescent="0.35">
      <c r="B134" s="302" t="s">
        <v>170</v>
      </c>
      <c r="C134" s="297" t="s">
        <v>159</v>
      </c>
      <c r="D134" s="297" t="s">
        <v>6</v>
      </c>
      <c r="E134" s="298" t="s">
        <v>7</v>
      </c>
      <c r="F134" s="299" t="s">
        <v>15</v>
      </c>
      <c r="G134" s="300" t="s">
        <v>158</v>
      </c>
      <c r="H134" s="301" t="s">
        <v>26</v>
      </c>
      <c r="J134" s="749"/>
      <c r="K134" s="749"/>
      <c r="L134" s="749"/>
      <c r="M134" s="749"/>
      <c r="N134" s="339"/>
      <c r="O134" s="340"/>
      <c r="P134" s="339"/>
    </row>
    <row r="135" spans="2:16" s="76" customFormat="1" ht="15.5" x14ac:dyDescent="0.35">
      <c r="B135" s="236" t="s">
        <v>145</v>
      </c>
      <c r="C135" s="80">
        <v>0</v>
      </c>
      <c r="D135" s="81" t="s">
        <v>132</v>
      </c>
      <c r="E135" s="82">
        <v>0</v>
      </c>
      <c r="F135" s="83">
        <f>C135*E135</f>
        <v>0</v>
      </c>
      <c r="G135" s="231">
        <f>C41</f>
        <v>0</v>
      </c>
      <c r="H135" s="88">
        <f>F135*G135</f>
        <v>0</v>
      </c>
      <c r="J135" s="337"/>
      <c r="K135" s="341"/>
      <c r="L135" s="341"/>
      <c r="M135" s="342"/>
      <c r="N135" s="749"/>
      <c r="O135" s="749"/>
      <c r="P135" s="293"/>
    </row>
    <row r="136" spans="2:16" s="76" customFormat="1" ht="15.5" x14ac:dyDescent="0.35">
      <c r="B136" s="89" t="s">
        <v>49</v>
      </c>
      <c r="C136" s="80">
        <v>0</v>
      </c>
      <c r="D136" s="81"/>
      <c r="E136" s="82">
        <v>0</v>
      </c>
      <c r="F136" s="83">
        <f>C136*E136</f>
        <v>0</v>
      </c>
      <c r="G136" s="231">
        <f>C41</f>
        <v>0</v>
      </c>
      <c r="H136" s="88">
        <f>F136*G136</f>
        <v>0</v>
      </c>
      <c r="J136" s="337"/>
      <c r="K136" s="338"/>
      <c r="L136" s="337"/>
      <c r="M136" s="339"/>
      <c r="N136" s="343"/>
      <c r="O136" s="749"/>
      <c r="P136" s="343"/>
    </row>
    <row r="137" spans="2:16" s="76" customFormat="1" ht="15.5" x14ac:dyDescent="0.35">
      <c r="B137" s="248" t="s">
        <v>49</v>
      </c>
      <c r="C137" s="96">
        <v>0</v>
      </c>
      <c r="D137" s="234"/>
      <c r="E137" s="235">
        <v>0</v>
      </c>
      <c r="F137" s="232">
        <f>C137*E137</f>
        <v>0</v>
      </c>
      <c r="G137" s="240">
        <f>C41</f>
        <v>0</v>
      </c>
      <c r="H137" s="233">
        <f>F137*G137</f>
        <v>0</v>
      </c>
      <c r="J137" s="337"/>
      <c r="K137" s="338"/>
      <c r="L137" s="337"/>
      <c r="M137" s="339"/>
      <c r="N137" s="339"/>
      <c r="O137" s="340"/>
      <c r="P137" s="339"/>
    </row>
    <row r="138" spans="2:16" s="76" customFormat="1" ht="15.5" x14ac:dyDescent="0.35">
      <c r="B138" s="255"/>
      <c r="C138" s="256"/>
      <c r="D138" s="256"/>
      <c r="E138" s="256"/>
      <c r="F138" s="267">
        <f>SUM(F135:F137)</f>
        <v>0</v>
      </c>
      <c r="G138" s="256"/>
      <c r="H138" s="247">
        <f>SUM(H135:H137)</f>
        <v>0</v>
      </c>
      <c r="J138" s="337"/>
      <c r="K138" s="338"/>
      <c r="L138" s="337"/>
      <c r="M138" s="339"/>
      <c r="N138" s="339"/>
      <c r="O138" s="340"/>
      <c r="P138" s="339"/>
    </row>
    <row r="139" spans="2:16" s="76" customFormat="1" ht="15.75" customHeight="1" x14ac:dyDescent="0.35">
      <c r="B139" s="296" t="s">
        <v>171</v>
      </c>
      <c r="C139" s="297" t="s">
        <v>159</v>
      </c>
      <c r="D139" s="297" t="s">
        <v>6</v>
      </c>
      <c r="E139" s="298" t="s">
        <v>7</v>
      </c>
      <c r="F139" s="299" t="s">
        <v>15</v>
      </c>
      <c r="G139" s="300" t="s">
        <v>158</v>
      </c>
      <c r="H139" s="301" t="s">
        <v>26</v>
      </c>
      <c r="J139" s="749"/>
      <c r="K139" s="749"/>
      <c r="L139" s="749"/>
      <c r="M139" s="749"/>
      <c r="N139" s="339"/>
      <c r="O139" s="340"/>
      <c r="P139" s="339"/>
    </row>
    <row r="140" spans="2:16" s="76" customFormat="1" ht="15.5" x14ac:dyDescent="0.35">
      <c r="B140" s="236" t="s">
        <v>145</v>
      </c>
      <c r="C140" s="80">
        <v>0</v>
      </c>
      <c r="D140" s="81" t="s">
        <v>132</v>
      </c>
      <c r="E140" s="82">
        <v>0</v>
      </c>
      <c r="F140" s="83">
        <f>C140*E140</f>
        <v>0</v>
      </c>
      <c r="G140" s="231">
        <f>C41</f>
        <v>0</v>
      </c>
      <c r="H140" s="88">
        <f>F140*G140</f>
        <v>0</v>
      </c>
      <c r="J140" s="749"/>
      <c r="K140" s="749"/>
      <c r="L140" s="749"/>
      <c r="M140" s="749"/>
      <c r="N140" s="749"/>
      <c r="O140" s="749"/>
      <c r="P140" s="293"/>
    </row>
    <row r="141" spans="2:16" s="76" customFormat="1" ht="15.5" x14ac:dyDescent="0.35">
      <c r="B141" s="248" t="s">
        <v>49</v>
      </c>
      <c r="C141" s="80">
        <v>0</v>
      </c>
      <c r="D141" s="81"/>
      <c r="E141" s="82">
        <v>0</v>
      </c>
      <c r="F141" s="83">
        <f>C141*E141</f>
        <v>0</v>
      </c>
      <c r="G141" s="231">
        <f>C41</f>
        <v>0</v>
      </c>
      <c r="H141" s="88">
        <f>F141*G141</f>
        <v>0</v>
      </c>
      <c r="J141" s="750"/>
      <c r="K141" s="750"/>
      <c r="L141" s="750"/>
      <c r="M141" s="750"/>
      <c r="N141" s="749"/>
      <c r="O141" s="749"/>
      <c r="P141" s="293"/>
    </row>
    <row r="142" spans="2:16" s="76" customFormat="1" ht="15.5" x14ac:dyDescent="0.35">
      <c r="B142" s="248" t="s">
        <v>49</v>
      </c>
      <c r="C142" s="96">
        <v>0</v>
      </c>
      <c r="D142" s="234"/>
      <c r="E142" s="235">
        <v>0</v>
      </c>
      <c r="F142" s="232">
        <f>C142*E142</f>
        <v>0</v>
      </c>
      <c r="G142" s="240">
        <f>C41</f>
        <v>0</v>
      </c>
      <c r="H142" s="233">
        <f>F142*G142</f>
        <v>0</v>
      </c>
      <c r="J142" s="750"/>
      <c r="K142" s="750"/>
      <c r="L142" s="750"/>
      <c r="M142" s="750"/>
      <c r="N142" s="750"/>
      <c r="O142" s="750"/>
      <c r="P142" s="173"/>
    </row>
    <row r="143" spans="2:16" s="76" customFormat="1" ht="15.5" x14ac:dyDescent="0.35">
      <c r="B143" s="257"/>
      <c r="C143" s="256"/>
      <c r="D143" s="256"/>
      <c r="E143" s="256"/>
      <c r="F143" s="267">
        <f>SUM(F140:F142)</f>
        <v>0</v>
      </c>
      <c r="G143" s="256"/>
      <c r="H143" s="247">
        <f>SUM(H140:H142)</f>
        <v>0</v>
      </c>
      <c r="J143" s="750"/>
      <c r="K143" s="750"/>
      <c r="L143" s="750"/>
      <c r="M143" s="750"/>
      <c r="N143" s="750"/>
      <c r="O143" s="750"/>
      <c r="P143" s="90"/>
    </row>
    <row r="144" spans="2:16" s="76" customFormat="1" ht="15.5" x14ac:dyDescent="0.35">
      <c r="B144" s="296" t="s">
        <v>172</v>
      </c>
      <c r="C144" s="297" t="s">
        <v>159</v>
      </c>
      <c r="D144" s="297" t="s">
        <v>6</v>
      </c>
      <c r="E144" s="298" t="s">
        <v>7</v>
      </c>
      <c r="F144" s="299" t="s">
        <v>15</v>
      </c>
      <c r="G144" s="300" t="s">
        <v>158</v>
      </c>
      <c r="H144" s="301" t="s">
        <v>26</v>
      </c>
      <c r="J144" s="750"/>
      <c r="K144" s="750"/>
      <c r="L144" s="750"/>
      <c r="M144" s="750"/>
      <c r="N144" s="750"/>
      <c r="O144" s="750"/>
      <c r="P144" s="90"/>
    </row>
    <row r="145" spans="2:16" s="76" customFormat="1" ht="15.5" x14ac:dyDescent="0.35">
      <c r="B145" s="236" t="s">
        <v>145</v>
      </c>
      <c r="C145" s="80">
        <v>0</v>
      </c>
      <c r="D145" s="81" t="s">
        <v>132</v>
      </c>
      <c r="E145" s="82">
        <v>0</v>
      </c>
      <c r="F145" s="83">
        <f>C145*E145</f>
        <v>0</v>
      </c>
      <c r="G145" s="231">
        <f>C41</f>
        <v>0</v>
      </c>
      <c r="H145" s="88">
        <f>F145*G145</f>
        <v>0</v>
      </c>
      <c r="J145" s="750"/>
      <c r="K145" s="750"/>
      <c r="L145" s="750"/>
      <c r="M145" s="750"/>
      <c r="N145" s="750"/>
      <c r="O145" s="750"/>
      <c r="P145" s="90"/>
    </row>
    <row r="146" spans="2:16" s="76" customFormat="1" ht="15.5" x14ac:dyDescent="0.35">
      <c r="B146" s="89" t="s">
        <v>49</v>
      </c>
      <c r="C146" s="80">
        <v>0</v>
      </c>
      <c r="D146" s="81"/>
      <c r="E146" s="82">
        <v>0</v>
      </c>
      <c r="F146" s="83">
        <f>C146*E146</f>
        <v>0</v>
      </c>
      <c r="G146" s="231">
        <f>C41</f>
        <v>0</v>
      </c>
      <c r="H146" s="88">
        <f>F146*G146</f>
        <v>0</v>
      </c>
      <c r="J146" s="750"/>
      <c r="K146" s="750"/>
      <c r="L146" s="750"/>
      <c r="M146" s="750"/>
      <c r="N146" s="750"/>
      <c r="O146" s="750"/>
      <c r="P146" s="90"/>
    </row>
    <row r="147" spans="2:16" s="76" customFormat="1" ht="15.5" x14ac:dyDescent="0.35">
      <c r="B147" s="248" t="s">
        <v>49</v>
      </c>
      <c r="C147" s="96">
        <v>0</v>
      </c>
      <c r="D147" s="234"/>
      <c r="E147" s="235">
        <v>0</v>
      </c>
      <c r="F147" s="232">
        <f>C147*E147</f>
        <v>0</v>
      </c>
      <c r="G147" s="240">
        <f>C41</f>
        <v>0</v>
      </c>
      <c r="H147" s="233">
        <f>F147*G147</f>
        <v>0</v>
      </c>
      <c r="J147" s="750"/>
      <c r="K147" s="750"/>
      <c r="L147" s="750"/>
      <c r="M147" s="750"/>
      <c r="N147" s="750"/>
      <c r="O147" s="750"/>
      <c r="P147" s="173"/>
    </row>
    <row r="148" spans="2:16" s="76" customFormat="1" ht="15.5" x14ac:dyDescent="0.35">
      <c r="B148" s="257"/>
      <c r="C148" s="256"/>
      <c r="D148" s="256"/>
      <c r="E148" s="256"/>
      <c r="F148" s="267">
        <f>SUM(F145:F147)</f>
        <v>0</v>
      </c>
      <c r="G148" s="256"/>
      <c r="H148" s="247">
        <f>SUM(H145:H147)</f>
        <v>0</v>
      </c>
      <c r="J148" s="750"/>
      <c r="K148" s="750"/>
      <c r="L148" s="750"/>
      <c r="M148" s="750"/>
      <c r="N148" s="750"/>
      <c r="O148" s="750"/>
      <c r="P148" s="90"/>
    </row>
    <row r="149" spans="2:16" s="76" customFormat="1" ht="15.5" x14ac:dyDescent="0.35">
      <c r="B149" s="296" t="s">
        <v>148</v>
      </c>
      <c r="C149" s="297" t="s">
        <v>159</v>
      </c>
      <c r="D149" s="297" t="s">
        <v>6</v>
      </c>
      <c r="E149" s="298" t="s">
        <v>7</v>
      </c>
      <c r="F149" s="299" t="s">
        <v>15</v>
      </c>
      <c r="G149" s="300" t="s">
        <v>158</v>
      </c>
      <c r="H149" s="301" t="s">
        <v>26</v>
      </c>
      <c r="J149" s="750"/>
      <c r="K149" s="750"/>
      <c r="L149" s="750"/>
      <c r="M149" s="750"/>
      <c r="N149" s="750"/>
      <c r="O149" s="750"/>
      <c r="P149" s="90"/>
    </row>
    <row r="150" spans="2:16" s="76" customFormat="1" ht="15.5" x14ac:dyDescent="0.35">
      <c r="B150" s="236" t="s">
        <v>145</v>
      </c>
      <c r="C150" s="80">
        <v>0</v>
      </c>
      <c r="D150" s="81" t="s">
        <v>132</v>
      </c>
      <c r="E150" s="82">
        <v>0</v>
      </c>
      <c r="F150" s="83">
        <f>C150*E150</f>
        <v>0</v>
      </c>
      <c r="G150" s="231">
        <f>C41</f>
        <v>0</v>
      </c>
      <c r="H150" s="88">
        <f>F150*G150</f>
        <v>0</v>
      </c>
      <c r="J150" s="750"/>
      <c r="K150" s="750"/>
      <c r="L150" s="750"/>
      <c r="M150" s="750"/>
      <c r="N150" s="750"/>
      <c r="O150" s="750"/>
      <c r="P150" s="90"/>
    </row>
    <row r="151" spans="2:16" s="76" customFormat="1" ht="15.5" x14ac:dyDescent="0.35">
      <c r="B151" s="89" t="s">
        <v>49</v>
      </c>
      <c r="C151" s="80">
        <v>0</v>
      </c>
      <c r="D151" s="81"/>
      <c r="E151" s="82">
        <v>0</v>
      </c>
      <c r="F151" s="83">
        <f>C151*E151</f>
        <v>0</v>
      </c>
      <c r="G151" s="231">
        <f>C41</f>
        <v>0</v>
      </c>
      <c r="H151" s="88">
        <f>F151*G151</f>
        <v>0</v>
      </c>
      <c r="J151" s="750"/>
      <c r="K151" s="750"/>
      <c r="L151" s="750"/>
      <c r="M151" s="750"/>
      <c r="N151" s="750"/>
      <c r="O151" s="750"/>
      <c r="P151" s="90"/>
    </row>
    <row r="152" spans="2:16" s="76" customFormat="1" ht="15.5" x14ac:dyDescent="0.35">
      <c r="B152" s="248" t="s">
        <v>49</v>
      </c>
      <c r="C152" s="96">
        <v>0</v>
      </c>
      <c r="D152" s="234"/>
      <c r="E152" s="235">
        <v>0</v>
      </c>
      <c r="F152" s="232">
        <f>C152*E152</f>
        <v>0</v>
      </c>
      <c r="G152" s="240">
        <f>C41</f>
        <v>0</v>
      </c>
      <c r="H152" s="233">
        <f>F152*G152</f>
        <v>0</v>
      </c>
      <c r="J152" s="750"/>
      <c r="K152" s="750"/>
      <c r="L152" s="750"/>
      <c r="M152" s="750"/>
      <c r="N152" s="750"/>
      <c r="O152" s="750"/>
      <c r="P152" s="173"/>
    </row>
    <row r="153" spans="2:16" s="76" customFormat="1" ht="15.5" x14ac:dyDescent="0.35">
      <c r="B153" s="257"/>
      <c r="C153" s="256"/>
      <c r="D153" s="256"/>
      <c r="E153" s="256"/>
      <c r="F153" s="267">
        <f>SUM(F150:F152)</f>
        <v>0</v>
      </c>
      <c r="G153" s="256"/>
      <c r="H153" s="247">
        <f>SUM(H150:H152)</f>
        <v>0</v>
      </c>
      <c r="J153" s="750"/>
      <c r="K153" s="750"/>
      <c r="L153" s="750"/>
      <c r="M153" s="750"/>
      <c r="N153" s="750"/>
      <c r="O153" s="750"/>
      <c r="P153" s="90"/>
    </row>
    <row r="154" spans="2:16" s="76" customFormat="1" ht="15.5" x14ac:dyDescent="0.35">
      <c r="B154" s="296" t="s">
        <v>133</v>
      </c>
      <c r="C154" s="297" t="s">
        <v>159</v>
      </c>
      <c r="D154" s="297" t="s">
        <v>6</v>
      </c>
      <c r="E154" s="298" t="s">
        <v>7</v>
      </c>
      <c r="F154" s="299" t="s">
        <v>15</v>
      </c>
      <c r="G154" s="300" t="s">
        <v>158</v>
      </c>
      <c r="H154" s="301" t="s">
        <v>26</v>
      </c>
      <c r="J154" s="750"/>
      <c r="K154" s="750"/>
      <c r="L154" s="750"/>
      <c r="M154" s="750"/>
      <c r="N154" s="750"/>
      <c r="O154" s="750"/>
      <c r="P154" s="90"/>
    </row>
    <row r="155" spans="2:16" s="76" customFormat="1" ht="15.5" x14ac:dyDescent="0.35">
      <c r="B155" s="89" t="s">
        <v>49</v>
      </c>
      <c r="C155" s="80">
        <v>0</v>
      </c>
      <c r="D155" s="81"/>
      <c r="E155" s="82">
        <v>0</v>
      </c>
      <c r="F155" s="83">
        <f>C155*E155</f>
        <v>0</v>
      </c>
      <c r="G155" s="231">
        <f>C41</f>
        <v>0</v>
      </c>
      <c r="H155" s="88">
        <f>F155*G155</f>
        <v>0</v>
      </c>
      <c r="J155" s="750"/>
      <c r="K155" s="750"/>
      <c r="L155" s="750"/>
      <c r="M155" s="750"/>
      <c r="N155" s="750"/>
      <c r="O155" s="750"/>
      <c r="P155" s="90"/>
    </row>
    <row r="156" spans="2:16" s="76" customFormat="1" ht="15.5" x14ac:dyDescent="0.35">
      <c r="B156" s="248" t="s">
        <v>49</v>
      </c>
      <c r="C156" s="96">
        <v>0</v>
      </c>
      <c r="D156" s="234"/>
      <c r="E156" s="235">
        <v>0</v>
      </c>
      <c r="F156" s="232">
        <f>C156*E156</f>
        <v>0</v>
      </c>
      <c r="G156" s="240">
        <f>C41</f>
        <v>0</v>
      </c>
      <c r="H156" s="233">
        <f>F156*G156</f>
        <v>0</v>
      </c>
      <c r="J156" s="750"/>
      <c r="K156" s="750"/>
      <c r="L156" s="750"/>
      <c r="M156" s="750"/>
      <c r="N156" s="750"/>
      <c r="O156" s="750"/>
      <c r="P156" s="90"/>
    </row>
    <row r="157" spans="2:16" s="76" customFormat="1" ht="15.5" x14ac:dyDescent="0.35">
      <c r="B157" s="248" t="s">
        <v>49</v>
      </c>
      <c r="C157" s="96">
        <v>0</v>
      </c>
      <c r="D157" s="234"/>
      <c r="E157" s="235">
        <v>0</v>
      </c>
      <c r="F157" s="232">
        <f>C157*E157</f>
        <v>0</v>
      </c>
      <c r="G157" s="240">
        <f>C41</f>
        <v>0</v>
      </c>
      <c r="H157" s="233">
        <f>F157*G157</f>
        <v>0</v>
      </c>
      <c r="J157" s="750"/>
      <c r="K157" s="750"/>
      <c r="L157" s="750"/>
      <c r="M157" s="750"/>
      <c r="N157" s="750"/>
      <c r="O157" s="750"/>
      <c r="P157" s="173"/>
    </row>
    <row r="158" spans="2:16" s="76" customFormat="1" ht="16" thickBot="1" x14ac:dyDescent="0.4">
      <c r="B158" s="258"/>
      <c r="C158" s="259"/>
      <c r="D158" s="259"/>
      <c r="E158" s="259"/>
      <c r="F158" s="266">
        <f>SUM(F155:F157)</f>
        <v>0</v>
      </c>
      <c r="G158" s="259"/>
      <c r="H158" s="241">
        <f>SUM(H155:H157)</f>
        <v>0</v>
      </c>
      <c r="J158" s="750"/>
      <c r="K158" s="750"/>
      <c r="L158" s="750"/>
      <c r="M158" s="750"/>
      <c r="N158" s="750"/>
      <c r="O158" s="750"/>
      <c r="P158" s="90"/>
    </row>
    <row r="159" spans="2:16" s="76" customFormat="1" ht="18.5" x14ac:dyDescent="0.45">
      <c r="B159" s="171"/>
      <c r="C159" s="171"/>
      <c r="D159" s="171"/>
      <c r="E159" s="78" t="s">
        <v>149</v>
      </c>
      <c r="F159" s="90">
        <f>SUM(F109,F120,F127,F132,F138,F143,F148,F153,F158)</f>
        <v>0</v>
      </c>
      <c r="G159" s="78" t="s">
        <v>3</v>
      </c>
      <c r="H159" s="90">
        <f>SUM(H109,H120,H127,H132,H138,H143,H148,H153,H158)</f>
        <v>0</v>
      </c>
      <c r="J159" s="750"/>
      <c r="K159" s="750"/>
      <c r="L159" s="750"/>
      <c r="M159" s="750"/>
      <c r="N159" s="750"/>
      <c r="O159" s="750"/>
      <c r="P159" s="90"/>
    </row>
    <row r="160" spans="2:16" s="76" customFormat="1" ht="16" thickBot="1" x14ac:dyDescent="0.4">
      <c r="B160"/>
      <c r="C160"/>
      <c r="D160"/>
      <c r="E160"/>
      <c r="F160"/>
      <c r="G160"/>
      <c r="H160"/>
      <c r="J160" s="750"/>
      <c r="K160" s="750"/>
      <c r="L160" s="750"/>
      <c r="M160" s="750"/>
      <c r="N160" s="750"/>
      <c r="O160" s="750"/>
      <c r="P160" s="90"/>
    </row>
    <row r="161" spans="2:16" s="76" customFormat="1" ht="26.5" thickBot="1" x14ac:dyDescent="0.65">
      <c r="B161" s="940" t="s">
        <v>356</v>
      </c>
      <c r="C161" s="941"/>
      <c r="D161" s="120"/>
      <c r="E161"/>
      <c r="F161"/>
      <c r="G161"/>
      <c r="H161"/>
      <c r="J161" s="433"/>
      <c r="K161" s="172"/>
      <c r="L161" s="172"/>
      <c r="M161" s="172"/>
      <c r="N161" s="750"/>
      <c r="O161" s="750"/>
      <c r="P161" s="173"/>
    </row>
    <row r="162" spans="2:16" s="172" customFormat="1" ht="12.75" customHeight="1" thickBot="1" x14ac:dyDescent="0.65">
      <c r="B162" s="120"/>
      <c r="C162" s="120"/>
      <c r="D162" s="120"/>
      <c r="E162" s="432"/>
      <c r="F162" s="432"/>
      <c r="G162" s="432"/>
      <c r="H162" s="432"/>
      <c r="I162" s="432"/>
      <c r="J162" s="173"/>
      <c r="K162" s="76"/>
      <c r="L162" s="76"/>
      <c r="M162" s="76"/>
    </row>
    <row r="163" spans="2:16" s="76" customFormat="1" ht="26.25" customHeight="1" thickBot="1" x14ac:dyDescent="0.65">
      <c r="B163" s="1053" t="str">
        <f>"Crop 3: "&amp;B1</f>
        <v>Crop 3: write name here</v>
      </c>
      <c r="C163" s="1054"/>
      <c r="D163" s="120"/>
      <c r="E163" s="750"/>
      <c r="F163" s="750"/>
      <c r="G163" s="750"/>
      <c r="H163" s="750"/>
      <c r="I163" s="750"/>
      <c r="J163" s="90"/>
    </row>
    <row r="164" spans="2:16" s="76" customFormat="1" ht="26.25" customHeight="1" x14ac:dyDescent="0.45">
      <c r="B164" s="567" t="s">
        <v>202</v>
      </c>
      <c r="C164" s="24">
        <f>F98+H159</f>
        <v>0</v>
      </c>
      <c r="D164"/>
      <c r="E164" s="750"/>
      <c r="F164" s="750"/>
      <c r="G164" s="750"/>
      <c r="H164" s="750"/>
      <c r="I164" s="750"/>
      <c r="J164" s="90"/>
    </row>
    <row r="165" spans="2:16" s="76" customFormat="1" ht="26.25" customHeight="1" x14ac:dyDescent="0.45">
      <c r="B165" s="568" t="s">
        <v>203</v>
      </c>
      <c r="C165" s="6">
        <f>H33</f>
        <v>0</v>
      </c>
      <c r="D165"/>
      <c r="E165" s="750"/>
      <c r="F165" s="750"/>
      <c r="G165" s="750"/>
      <c r="H165" s="750"/>
      <c r="I165" s="750"/>
      <c r="J165" s="90"/>
    </row>
    <row r="166" spans="2:16" s="76" customFormat="1" ht="26.25" customHeight="1" x14ac:dyDescent="0.45">
      <c r="B166" s="8" t="s">
        <v>204</v>
      </c>
      <c r="C166" s="16">
        <f>C165-C164</f>
        <v>0</v>
      </c>
      <c r="D166"/>
      <c r="E166" s="750"/>
      <c r="F166" s="750"/>
      <c r="G166" s="750"/>
      <c r="H166" s="750"/>
      <c r="I166" s="750"/>
      <c r="J166" s="90"/>
    </row>
    <row r="167" spans="2:16" s="76" customFormat="1" ht="26.25" customHeight="1" thickBot="1" x14ac:dyDescent="0.5">
      <c r="B167" s="8" t="s">
        <v>40</v>
      </c>
      <c r="C167" s="122">
        <f>IFERROR(C166/C165,0)</f>
        <v>0</v>
      </c>
      <c r="D167"/>
      <c r="E167" s="750"/>
      <c r="F167" s="750"/>
      <c r="G167" s="750"/>
      <c r="H167" s="750"/>
      <c r="I167" s="750"/>
      <c r="J167" s="90"/>
    </row>
    <row r="168" spans="2:16" s="76" customFormat="1" ht="26.25" customHeight="1" x14ac:dyDescent="0.45">
      <c r="B168" s="423" t="s">
        <v>205</v>
      </c>
      <c r="C168" s="426">
        <f>IFERROR(C164/H32,0)</f>
        <v>0</v>
      </c>
      <c r="D168"/>
      <c r="E168" s="750"/>
      <c r="F168" s="750"/>
      <c r="G168" s="750"/>
      <c r="H168" s="750"/>
      <c r="I168" s="750"/>
      <c r="J168" s="90"/>
    </row>
    <row r="169" spans="2:16" s="76" customFormat="1" ht="26.25" customHeight="1" x14ac:dyDescent="0.45">
      <c r="B169" s="568" t="s">
        <v>173</v>
      </c>
      <c r="C169" s="427" t="str">
        <f>D4</f>
        <v>lbs, ct, bu</v>
      </c>
      <c r="D169"/>
      <c r="E169" s="750"/>
      <c r="F169" s="750"/>
      <c r="G169" s="750"/>
      <c r="H169" s="750"/>
      <c r="I169" s="750"/>
      <c r="J169" s="90"/>
    </row>
    <row r="170" spans="2:16" s="76" customFormat="1" ht="26.25" customHeight="1" x14ac:dyDescent="0.45">
      <c r="B170" s="568" t="s">
        <v>383</v>
      </c>
      <c r="C170" s="364">
        <f>IFERROR('Covering Overheads + Profit'!E24,0)</f>
        <v>0</v>
      </c>
      <c r="D170"/>
      <c r="E170" s="750"/>
      <c r="F170" s="750"/>
      <c r="G170" s="750"/>
      <c r="H170" s="750"/>
      <c r="I170" s="750"/>
      <c r="J170" s="90"/>
    </row>
    <row r="171" spans="2:16" s="76" customFormat="1" ht="26.25" customHeight="1" x14ac:dyDescent="0.45">
      <c r="B171" s="568" t="s">
        <v>337</v>
      </c>
      <c r="C171" s="804">
        <f>IFERROR(C170/C165,0)</f>
        <v>0</v>
      </c>
      <c r="D171"/>
      <c r="E171" s="750"/>
      <c r="F171" s="750"/>
      <c r="G171" s="750"/>
      <c r="H171" s="750"/>
      <c r="I171" s="750"/>
      <c r="J171" s="90"/>
    </row>
    <row r="172" spans="2:16" s="76" customFormat="1" ht="26.25" customHeight="1" thickBot="1" x14ac:dyDescent="0.5">
      <c r="B172" s="366" t="s">
        <v>195</v>
      </c>
      <c r="C172" s="26">
        <f>IFERROR((C164+C170)/H32,0)</f>
        <v>0</v>
      </c>
      <c r="D172"/>
      <c r="E172" s="750"/>
      <c r="F172" s="750"/>
      <c r="G172" s="750"/>
      <c r="H172" s="750"/>
      <c r="I172" s="750"/>
      <c r="J172" s="748"/>
      <c r="K172" s="748"/>
      <c r="L172" s="748"/>
      <c r="M172" s="748"/>
    </row>
    <row r="173" spans="2:16" s="76" customFormat="1" ht="26.25" customHeight="1" x14ac:dyDescent="0.45">
      <c r="B173" s="363" t="s">
        <v>400</v>
      </c>
      <c r="C173" s="879">
        <f>C165-C164-C170</f>
        <v>0</v>
      </c>
      <c r="D173"/>
      <c r="E173" s="838"/>
      <c r="F173" s="838"/>
      <c r="G173" s="838"/>
      <c r="H173" s="838"/>
      <c r="I173" s="838"/>
      <c r="J173" s="837"/>
      <c r="K173" s="837"/>
      <c r="L173" s="837"/>
      <c r="M173" s="837"/>
    </row>
    <row r="174" spans="2:16" s="76" customFormat="1" ht="26.25" customHeight="1" x14ac:dyDescent="0.45">
      <c r="B174" s="363" t="s">
        <v>391</v>
      </c>
      <c r="C174" s="364">
        <f>'Covering Overheads + Profit'!F24</f>
        <v>0</v>
      </c>
      <c r="D174"/>
      <c r="E174" s="838"/>
      <c r="F174" s="838"/>
      <c r="G174" s="838"/>
      <c r="H174" s="838"/>
      <c r="I174" s="838"/>
      <c r="J174" s="837"/>
      <c r="K174" s="837"/>
      <c r="L174" s="837"/>
      <c r="M174" s="837"/>
    </row>
    <row r="175" spans="2:16" s="76" customFormat="1" ht="26.25" customHeight="1" thickBot="1" x14ac:dyDescent="0.5">
      <c r="B175" s="124" t="s">
        <v>387</v>
      </c>
      <c r="C175" s="123">
        <f>IFERROR((C164+C170+C174)/H32,0)</f>
        <v>0</v>
      </c>
      <c r="D175"/>
      <c r="E175" s="838"/>
      <c r="F175" s="838"/>
      <c r="G175" s="838"/>
      <c r="H175" s="838"/>
      <c r="I175" s="838"/>
      <c r="J175" s="837"/>
      <c r="K175" s="837"/>
      <c r="L175" s="837"/>
      <c r="M175" s="837"/>
    </row>
    <row r="176" spans="2:16" s="76" customFormat="1" ht="26.25" customHeight="1" x14ac:dyDescent="0.45">
      <c r="B176" s="361" t="s">
        <v>339</v>
      </c>
      <c r="C176" s="362">
        <f>IFERROR(C166/(C41*C36),0)</f>
        <v>0</v>
      </c>
      <c r="D176" s="37"/>
      <c r="E176"/>
      <c r="I176" s="31"/>
      <c r="J176" s="748"/>
      <c r="K176" s="748"/>
      <c r="L176" s="748"/>
      <c r="M176" s="748"/>
      <c r="N176" s="748"/>
      <c r="O176" s="748"/>
      <c r="P176" s="162"/>
    </row>
    <row r="177" spans="2:17" s="76" customFormat="1" ht="26.25" customHeight="1" thickBot="1" x14ac:dyDescent="0.5">
      <c r="B177" s="378" t="s">
        <v>211</v>
      </c>
      <c r="C177" s="424">
        <f>IFERROR(C164/(C41*C36),0)</f>
        <v>0</v>
      </c>
      <c r="D177" s="37"/>
      <c r="E177" s="37"/>
      <c r="F177" s="37"/>
      <c r="G177" s="37"/>
      <c r="H177"/>
      <c r="I177"/>
      <c r="J177" s="748"/>
      <c r="K177" s="748"/>
      <c r="L177" s="748"/>
      <c r="M177" s="748"/>
      <c r="N177" s="748"/>
      <c r="O177" s="748"/>
      <c r="P177" s="162"/>
    </row>
    <row r="178" spans="2:17" s="76" customFormat="1" ht="18.5" x14ac:dyDescent="0.45">
      <c r="B178" s="421"/>
      <c r="C178" s="422"/>
      <c r="D178" s="37"/>
      <c r="E178" s="37"/>
      <c r="F178" s="37"/>
      <c r="G178" s="37"/>
      <c r="H178"/>
      <c r="I178"/>
      <c r="J178" s="37"/>
      <c r="K178" s="37"/>
      <c r="L178" s="37"/>
      <c r="M178" s="37"/>
      <c r="N178" s="748"/>
      <c r="O178" s="748"/>
      <c r="P178" s="162"/>
    </row>
    <row r="179" spans="2:17" ht="15" customHeight="1" x14ac:dyDescent="0.35">
      <c r="N179" s="37"/>
      <c r="O179" s="37"/>
      <c r="P179" s="37"/>
      <c r="Q179" s="37"/>
    </row>
    <row r="184" spans="2:17" ht="22.5" customHeight="1" x14ac:dyDescent="0.35"/>
    <row r="191" spans="2:17" s="37" customFormat="1" x14ac:dyDescent="0.35">
      <c r="B191"/>
      <c r="C191"/>
      <c r="D191"/>
      <c r="E191"/>
      <c r="F191"/>
      <c r="G191"/>
      <c r="H191"/>
      <c r="I191"/>
      <c r="J191"/>
      <c r="K191"/>
      <c r="L191"/>
      <c r="M191"/>
      <c r="N191"/>
      <c r="O191"/>
      <c r="P191"/>
      <c r="Q191"/>
    </row>
    <row r="192" spans="2:17" s="37" customFormat="1" x14ac:dyDescent="0.35">
      <c r="B192"/>
      <c r="C192"/>
      <c r="D192"/>
      <c r="E192"/>
      <c r="F192"/>
      <c r="G192"/>
      <c r="H192"/>
      <c r="I192"/>
      <c r="J192"/>
      <c r="K192"/>
      <c r="L192"/>
      <c r="M192"/>
      <c r="N192"/>
      <c r="O192"/>
      <c r="P192"/>
      <c r="Q192"/>
    </row>
  </sheetData>
  <sheetProtection sheet="1" selectLockedCells="1"/>
  <mergeCells count="34">
    <mergeCell ref="F50:F51"/>
    <mergeCell ref="H50:I50"/>
    <mergeCell ref="B1:C1"/>
    <mergeCell ref="D1:I1"/>
    <mergeCell ref="B3:D3"/>
    <mergeCell ref="B4:C4"/>
    <mergeCell ref="F4:H4"/>
    <mergeCell ref="E33:G33"/>
    <mergeCell ref="B34:D34"/>
    <mergeCell ref="B35:D35"/>
    <mergeCell ref="F38:H38"/>
    <mergeCell ref="F39:H39"/>
    <mergeCell ref="B45:D45"/>
    <mergeCell ref="E83:E84"/>
    <mergeCell ref="F83:F84"/>
    <mergeCell ref="B85:C85"/>
    <mergeCell ref="C99:E99"/>
    <mergeCell ref="H51:I51"/>
    <mergeCell ref="B59:B60"/>
    <mergeCell ref="C59:D59"/>
    <mergeCell ref="E59:E60"/>
    <mergeCell ref="F59:F60"/>
    <mergeCell ref="B72:B73"/>
    <mergeCell ref="C72:D72"/>
    <mergeCell ref="E72:E73"/>
    <mergeCell ref="F72:F73"/>
    <mergeCell ref="B50:B51"/>
    <mergeCell ref="C50:D50"/>
    <mergeCell ref="E50:E51"/>
    <mergeCell ref="B161:C161"/>
    <mergeCell ref="B163:C163"/>
    <mergeCell ref="B105:D105"/>
    <mergeCell ref="B83:B84"/>
    <mergeCell ref="C83:D83"/>
  </mergeCells>
  <pageMargins left="0.25" right="0.25" top="0.75" bottom="0.75" header="0.3" footer="0.3"/>
  <pageSetup scale="4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Q192"/>
  <sheetViews>
    <sheetView zoomScale="90" zoomScaleNormal="90" workbookViewId="0">
      <pane ySplit="1" topLeftCell="A2" activePane="bottomLeft" state="frozen"/>
      <selection activeCell="H27" sqref="H27"/>
      <selection pane="bottomLeft" activeCell="B8" sqref="B8"/>
    </sheetView>
  </sheetViews>
  <sheetFormatPr defaultColWidth="8.81640625" defaultRowHeight="14.5" x14ac:dyDescent="0.35"/>
  <cols>
    <col min="1" max="1" width="5.1796875" customWidth="1"/>
    <col min="2" max="2" width="51.7265625" customWidth="1"/>
    <col min="3" max="3" width="16.1796875" customWidth="1"/>
    <col min="4" max="5" width="13.81640625" customWidth="1"/>
    <col min="6" max="6" width="11.453125" customWidth="1"/>
    <col min="7" max="7" width="12.81640625" customWidth="1"/>
    <col min="8" max="8" width="15.26953125" customWidth="1"/>
    <col min="9" max="9" width="10.7265625" customWidth="1"/>
    <col min="10" max="10" width="28" customWidth="1"/>
    <col min="11" max="11" width="11" customWidth="1"/>
    <col min="12" max="12" width="12" customWidth="1"/>
    <col min="14" max="14" width="12.453125" customWidth="1"/>
    <col min="15" max="15" width="14.1796875" customWidth="1"/>
    <col min="16" max="16" width="20.26953125" customWidth="1"/>
    <col min="17" max="17" width="15.81640625" customWidth="1"/>
  </cols>
  <sheetData>
    <row r="1" spans="1:13" ht="29" thickBot="1" x14ac:dyDescent="0.7">
      <c r="A1" s="811" t="s">
        <v>366</v>
      </c>
      <c r="B1" s="1040" t="s">
        <v>49</v>
      </c>
      <c r="C1" s="1041"/>
      <c r="D1" s="1042" t="s">
        <v>154</v>
      </c>
      <c r="E1" s="1042"/>
      <c r="F1" s="1042"/>
      <c r="G1" s="1042"/>
      <c r="H1" s="1042"/>
      <c r="I1" s="1043"/>
      <c r="J1" s="272"/>
      <c r="K1" s="278"/>
      <c r="L1" s="62"/>
      <c r="M1" s="62"/>
    </row>
    <row r="2" spans="1:13" s="62" customFormat="1" ht="12.75" customHeight="1" thickBot="1" x14ac:dyDescent="0.7">
      <c r="B2" s="275"/>
      <c r="C2" s="275"/>
      <c r="D2" s="276"/>
      <c r="E2" s="277"/>
      <c r="F2" s="277"/>
      <c r="G2" s="277"/>
      <c r="H2" s="277"/>
      <c r="I2" s="277"/>
      <c r="J2" s="75"/>
      <c r="K2"/>
      <c r="L2"/>
      <c r="M2"/>
    </row>
    <row r="3" spans="1:13" ht="26.5" thickBot="1" x14ac:dyDescent="0.65">
      <c r="B3" s="1044" t="s">
        <v>357</v>
      </c>
      <c r="C3" s="1045"/>
      <c r="D3" s="1046"/>
    </row>
    <row r="4" spans="1:13" ht="19" thickBot="1" x14ac:dyDescent="0.4">
      <c r="B4" s="1047" t="s">
        <v>167</v>
      </c>
      <c r="C4" s="1048"/>
      <c r="D4" s="638" t="s">
        <v>433</v>
      </c>
      <c r="E4" s="745"/>
      <c r="F4" s="1037"/>
      <c r="G4" s="1037"/>
      <c r="H4" s="1037"/>
      <c r="I4" s="745"/>
      <c r="J4" s="62"/>
      <c r="K4" s="62"/>
      <c r="L4" s="62"/>
      <c r="M4" s="62"/>
    </row>
    <row r="5" spans="1:13" s="62" customFormat="1" ht="19" thickBot="1" x14ac:dyDescent="0.4">
      <c r="B5" s="148"/>
      <c r="C5" s="148"/>
      <c r="D5" s="149"/>
      <c r="E5" s="147"/>
      <c r="F5" s="147"/>
      <c r="G5" s="147"/>
      <c r="H5" s="147"/>
      <c r="I5" s="147"/>
      <c r="J5" s="309"/>
      <c r="K5" s="309"/>
      <c r="L5" s="309"/>
      <c r="M5" s="309"/>
    </row>
    <row r="6" spans="1:13" s="309" customFormat="1" ht="33" customHeight="1" x14ac:dyDescent="0.35">
      <c r="B6" s="310" t="s">
        <v>140</v>
      </c>
      <c r="C6" s="307" t="s">
        <v>100</v>
      </c>
      <c r="D6" s="307" t="s">
        <v>101</v>
      </c>
      <c r="E6" s="307" t="s">
        <v>102</v>
      </c>
      <c r="F6" s="307" t="s">
        <v>103</v>
      </c>
      <c r="G6" s="307" t="s">
        <v>164</v>
      </c>
      <c r="H6" s="308" t="s">
        <v>165</v>
      </c>
      <c r="J6" s="71"/>
      <c r="K6" s="71"/>
      <c r="L6" s="71"/>
      <c r="M6" s="71"/>
    </row>
    <row r="7" spans="1:13" s="71" customFormat="1" ht="15.5" x14ac:dyDescent="0.35">
      <c r="B7" s="416" t="s">
        <v>49</v>
      </c>
      <c r="C7" s="317">
        <v>0</v>
      </c>
      <c r="D7" s="317">
        <v>0</v>
      </c>
      <c r="E7" s="318">
        <f>C7*D7</f>
        <v>0</v>
      </c>
      <c r="F7" s="82">
        <v>0</v>
      </c>
      <c r="G7" s="319">
        <f>E7*F7</f>
        <v>0</v>
      </c>
      <c r="H7" s="133">
        <f>IFERROR(G7/H33,0)</f>
        <v>0</v>
      </c>
    </row>
    <row r="8" spans="1:13" s="71" customFormat="1" ht="15.5" x14ac:dyDescent="0.35">
      <c r="B8" s="89" t="s">
        <v>49</v>
      </c>
      <c r="C8" s="317">
        <v>0</v>
      </c>
      <c r="D8" s="317">
        <v>0</v>
      </c>
      <c r="E8" s="318">
        <f>C8*D8</f>
        <v>0</v>
      </c>
      <c r="F8" s="82">
        <v>0</v>
      </c>
      <c r="G8" s="319">
        <f>E8*F8</f>
        <v>0</v>
      </c>
      <c r="H8" s="133">
        <f>IFERROR(G8/H33,0)</f>
        <v>0</v>
      </c>
    </row>
    <row r="9" spans="1:13" s="71" customFormat="1" ht="15.5" x14ac:dyDescent="0.35">
      <c r="B9" s="89" t="s">
        <v>49</v>
      </c>
      <c r="C9" s="317">
        <v>0</v>
      </c>
      <c r="D9" s="317">
        <v>0</v>
      </c>
      <c r="E9" s="318">
        <f>C9*D9</f>
        <v>0</v>
      </c>
      <c r="F9" s="82">
        <v>0</v>
      </c>
      <c r="G9" s="319">
        <f>E9*F9</f>
        <v>0</v>
      </c>
      <c r="H9" s="133">
        <f>IFERROR(G9/H33,0)</f>
        <v>0</v>
      </c>
    </row>
    <row r="10" spans="1:13" s="71" customFormat="1" ht="15.5" x14ac:dyDescent="0.35">
      <c r="B10" s="89" t="s">
        <v>49</v>
      </c>
      <c r="C10" s="317">
        <v>0</v>
      </c>
      <c r="D10" s="317">
        <v>0</v>
      </c>
      <c r="E10" s="318">
        <f>C10*D10</f>
        <v>0</v>
      </c>
      <c r="F10" s="82">
        <v>0</v>
      </c>
      <c r="G10" s="319">
        <f>E10*F10</f>
        <v>0</v>
      </c>
      <c r="H10" s="133">
        <f>IFERROR(G10/H33,0)</f>
        <v>0</v>
      </c>
    </row>
    <row r="11" spans="1:13" s="71" customFormat="1" ht="16" thickBot="1" x14ac:dyDescent="0.4">
      <c r="B11" s="89" t="s">
        <v>49</v>
      </c>
      <c r="C11" s="317">
        <v>0</v>
      </c>
      <c r="D11" s="317">
        <v>0</v>
      </c>
      <c r="E11" s="318">
        <f>C11*D11</f>
        <v>0</v>
      </c>
      <c r="F11" s="82">
        <v>0</v>
      </c>
      <c r="G11" s="319">
        <f>E11*F11</f>
        <v>0</v>
      </c>
      <c r="H11" s="133">
        <f>IFERROR(G11/H33,0)</f>
        <v>0</v>
      </c>
    </row>
    <row r="12" spans="1:13" s="357" customFormat="1" ht="16" thickBot="1" x14ac:dyDescent="0.4">
      <c r="B12" s="894" t="s">
        <v>21</v>
      </c>
      <c r="C12" s="895"/>
      <c r="D12" s="896"/>
      <c r="E12" s="897">
        <f>SUM(E7:E11)</f>
        <v>0</v>
      </c>
      <c r="F12" s="898"/>
      <c r="G12" s="899">
        <f>SUM(G7:G11)</f>
        <v>0</v>
      </c>
      <c r="H12" s="900">
        <f>IFERROR(G12/H33,0)</f>
        <v>0</v>
      </c>
      <c r="J12" s="901"/>
      <c r="K12" s="901"/>
      <c r="L12" s="901"/>
      <c r="M12" s="901"/>
    </row>
    <row r="13" spans="1:13" s="315" customFormat="1" ht="32.25" customHeight="1" x14ac:dyDescent="0.35">
      <c r="B13" s="316" t="s">
        <v>141</v>
      </c>
      <c r="C13" s="311" t="s">
        <v>100</v>
      </c>
      <c r="D13" s="311" t="s">
        <v>101</v>
      </c>
      <c r="E13" s="312" t="s">
        <v>102</v>
      </c>
      <c r="F13" s="313" t="s">
        <v>103</v>
      </c>
      <c r="G13" s="313" t="s">
        <v>164</v>
      </c>
      <c r="H13" s="314" t="s">
        <v>165</v>
      </c>
      <c r="J13" s="71"/>
      <c r="K13" s="71"/>
      <c r="L13" s="71"/>
      <c r="M13" s="71"/>
    </row>
    <row r="14" spans="1:13" s="71" customFormat="1" ht="15.5" x14ac:dyDescent="0.35">
      <c r="B14" s="89" t="s">
        <v>49</v>
      </c>
      <c r="C14" s="320">
        <v>0</v>
      </c>
      <c r="D14" s="320">
        <v>0</v>
      </c>
      <c r="E14" s="318">
        <f>C14*D14</f>
        <v>0</v>
      </c>
      <c r="F14" s="82">
        <v>0</v>
      </c>
      <c r="G14" s="319">
        <f>E14*F14</f>
        <v>0</v>
      </c>
      <c r="H14" s="133">
        <f>IFERROR(G14/H33,0)</f>
        <v>0</v>
      </c>
    </row>
    <row r="15" spans="1:13" s="71" customFormat="1" ht="15.5" x14ac:dyDescent="0.35">
      <c r="B15" s="89" t="s">
        <v>49</v>
      </c>
      <c r="C15" s="320">
        <v>0</v>
      </c>
      <c r="D15" s="320">
        <v>0</v>
      </c>
      <c r="E15" s="318">
        <f>C15*D15</f>
        <v>0</v>
      </c>
      <c r="F15" s="82">
        <v>0</v>
      </c>
      <c r="G15" s="319">
        <f>E15*F15</f>
        <v>0</v>
      </c>
      <c r="H15" s="133">
        <f>IFERROR(G15/H33,0)</f>
        <v>0</v>
      </c>
    </row>
    <row r="16" spans="1:13" s="71" customFormat="1" ht="15.5" x14ac:dyDescent="0.35">
      <c r="B16" s="89" t="s">
        <v>49</v>
      </c>
      <c r="C16" s="317">
        <v>0</v>
      </c>
      <c r="D16" s="317">
        <v>0</v>
      </c>
      <c r="E16" s="318">
        <f>C16*D16</f>
        <v>0</v>
      </c>
      <c r="F16" s="82">
        <v>0</v>
      </c>
      <c r="G16" s="319">
        <f>E16*F16</f>
        <v>0</v>
      </c>
      <c r="H16" s="133">
        <f>IFERROR(G16/H33,0)</f>
        <v>0</v>
      </c>
    </row>
    <row r="17" spans="2:13" s="71" customFormat="1" ht="15.5" x14ac:dyDescent="0.35">
      <c r="B17" s="248" t="s">
        <v>49</v>
      </c>
      <c r="C17" s="320">
        <v>0</v>
      </c>
      <c r="D17" s="320">
        <v>0</v>
      </c>
      <c r="E17" s="321">
        <f>C17*D17</f>
        <v>0</v>
      </c>
      <c r="F17" s="235">
        <v>0</v>
      </c>
      <c r="G17" s="322">
        <f>E17*F17</f>
        <v>0</v>
      </c>
      <c r="H17" s="134">
        <f>IFERROR(G17/H33,0)</f>
        <v>0</v>
      </c>
    </row>
    <row r="18" spans="2:13" s="71" customFormat="1" ht="16" thickBot="1" x14ac:dyDescent="0.4">
      <c r="B18" s="248" t="s">
        <v>49</v>
      </c>
      <c r="C18" s="320">
        <v>0</v>
      </c>
      <c r="D18" s="320">
        <v>0</v>
      </c>
      <c r="E18" s="321">
        <f>C18*D18</f>
        <v>0</v>
      </c>
      <c r="F18" s="235">
        <v>0</v>
      </c>
      <c r="G18" s="322">
        <f>E18*F18</f>
        <v>0</v>
      </c>
      <c r="H18" s="134">
        <f>IFERROR(G18/H33,0)</f>
        <v>0</v>
      </c>
    </row>
    <row r="19" spans="2:13" s="357" customFormat="1" ht="16" thickBot="1" x14ac:dyDescent="0.4">
      <c r="B19" s="894" t="s">
        <v>21</v>
      </c>
      <c r="C19" s="895"/>
      <c r="D19" s="896"/>
      <c r="E19" s="897">
        <f>SUM(E14:E18)</f>
        <v>0</v>
      </c>
      <c r="F19" s="898"/>
      <c r="G19" s="899">
        <f>SUM(G14:G18)</f>
        <v>0</v>
      </c>
      <c r="H19" s="900">
        <f>IFERROR(G19/H33,0)</f>
        <v>0</v>
      </c>
      <c r="J19" s="901"/>
      <c r="K19" s="901"/>
      <c r="L19" s="901"/>
      <c r="M19" s="901"/>
    </row>
    <row r="20" spans="2:13" s="315" customFormat="1" ht="33" customHeight="1" x14ac:dyDescent="0.35">
      <c r="B20" s="316" t="s">
        <v>142</v>
      </c>
      <c r="C20" s="311" t="s">
        <v>100</v>
      </c>
      <c r="D20" s="311" t="s">
        <v>101</v>
      </c>
      <c r="E20" s="312" t="s">
        <v>102</v>
      </c>
      <c r="F20" s="313" t="s">
        <v>103</v>
      </c>
      <c r="G20" s="313" t="s">
        <v>164</v>
      </c>
      <c r="H20" s="314" t="s">
        <v>165</v>
      </c>
      <c r="J20" s="71"/>
      <c r="K20" s="71"/>
      <c r="L20" s="71"/>
      <c r="M20" s="71"/>
    </row>
    <row r="21" spans="2:13" s="71" customFormat="1" ht="15.5" x14ac:dyDescent="0.35">
      <c r="B21" s="89" t="s">
        <v>49</v>
      </c>
      <c r="C21" s="317">
        <v>0</v>
      </c>
      <c r="D21" s="317">
        <v>0</v>
      </c>
      <c r="E21" s="318">
        <f>C21*D21</f>
        <v>0</v>
      </c>
      <c r="F21" s="82">
        <v>0</v>
      </c>
      <c r="G21" s="319">
        <f>E21*F21</f>
        <v>0</v>
      </c>
      <c r="H21" s="133">
        <f>IFERROR(G21/H33,0)</f>
        <v>0</v>
      </c>
    </row>
    <row r="22" spans="2:13" s="71" customFormat="1" ht="16" thickBot="1" x14ac:dyDescent="0.4">
      <c r="B22" s="248" t="s">
        <v>49</v>
      </c>
      <c r="C22" s="320">
        <v>0</v>
      </c>
      <c r="D22" s="320">
        <v>0</v>
      </c>
      <c r="E22" s="321">
        <f>C22*D22</f>
        <v>0</v>
      </c>
      <c r="F22" s="235">
        <v>0</v>
      </c>
      <c r="G22" s="322">
        <f>E22*F22</f>
        <v>0</v>
      </c>
      <c r="H22" s="134">
        <f>IFERROR(G22/H33,0)</f>
        <v>0</v>
      </c>
    </row>
    <row r="23" spans="2:13" s="357" customFormat="1" ht="16" thickBot="1" x14ac:dyDescent="0.4">
      <c r="B23" s="894" t="s">
        <v>21</v>
      </c>
      <c r="C23" s="895"/>
      <c r="D23" s="896"/>
      <c r="E23" s="897">
        <f>SUM(E21:E22)</f>
        <v>0</v>
      </c>
      <c r="F23" s="898"/>
      <c r="G23" s="899">
        <f>SUM(G21:G22)</f>
        <v>0</v>
      </c>
      <c r="H23" s="900">
        <f>IFERROR(G23/H33,0)</f>
        <v>0</v>
      </c>
    </row>
    <row r="24" spans="2:13" s="71" customFormat="1" ht="32.25" customHeight="1" x14ac:dyDescent="0.35">
      <c r="B24" s="316" t="s">
        <v>62</v>
      </c>
      <c r="C24" s="311" t="s">
        <v>100</v>
      </c>
      <c r="D24" s="311" t="s">
        <v>101</v>
      </c>
      <c r="E24" s="312" t="s">
        <v>102</v>
      </c>
      <c r="F24" s="313" t="s">
        <v>103</v>
      </c>
      <c r="G24" s="313" t="s">
        <v>164</v>
      </c>
      <c r="H24" s="314" t="s">
        <v>165</v>
      </c>
    </row>
    <row r="25" spans="2:13" s="71" customFormat="1" ht="15.5" x14ac:dyDescent="0.35">
      <c r="B25" s="89" t="s">
        <v>49</v>
      </c>
      <c r="C25" s="317">
        <v>0</v>
      </c>
      <c r="D25" s="317">
        <v>0</v>
      </c>
      <c r="E25" s="318">
        <f>C25*D25</f>
        <v>0</v>
      </c>
      <c r="F25" s="82">
        <v>0</v>
      </c>
      <c r="G25" s="319">
        <f>E25*F25</f>
        <v>0</v>
      </c>
      <c r="H25" s="133">
        <f>IFERROR(G25/H33,0)</f>
        <v>0</v>
      </c>
    </row>
    <row r="26" spans="2:13" s="71" customFormat="1" ht="16" thickBot="1" x14ac:dyDescent="0.4">
      <c r="B26" s="248" t="s">
        <v>49</v>
      </c>
      <c r="C26" s="320">
        <v>0</v>
      </c>
      <c r="D26" s="320">
        <v>0</v>
      </c>
      <c r="E26" s="321">
        <f>C26*D26</f>
        <v>0</v>
      </c>
      <c r="F26" s="235">
        <v>0</v>
      </c>
      <c r="G26" s="322">
        <f>E26*F26</f>
        <v>0</v>
      </c>
      <c r="H26" s="134">
        <f>IFERROR(G26/H33,0)</f>
        <v>0</v>
      </c>
    </row>
    <row r="27" spans="2:13" s="357" customFormat="1" ht="16" thickBot="1" x14ac:dyDescent="0.4">
      <c r="B27" s="894" t="s">
        <v>21</v>
      </c>
      <c r="C27" s="895"/>
      <c r="D27" s="896"/>
      <c r="E27" s="897">
        <f>SUM(E25:E26)</f>
        <v>0</v>
      </c>
      <c r="F27" s="898"/>
      <c r="G27" s="899">
        <f>SUM(G25:G26)</f>
        <v>0</v>
      </c>
      <c r="H27" s="900">
        <f>IFERROR(G27/H33,0)</f>
        <v>0</v>
      </c>
      <c r="J27" s="901"/>
      <c r="K27" s="901"/>
      <c r="L27" s="901"/>
      <c r="M27" s="901"/>
    </row>
    <row r="28" spans="2:13" s="315" customFormat="1" ht="30" customHeight="1" x14ac:dyDescent="0.35">
      <c r="B28" s="316" t="s">
        <v>143</v>
      </c>
      <c r="C28" s="311" t="s">
        <v>100</v>
      </c>
      <c r="D28" s="311" t="s">
        <v>101</v>
      </c>
      <c r="E28" s="312" t="s">
        <v>102</v>
      </c>
      <c r="F28" s="313" t="s">
        <v>103</v>
      </c>
      <c r="G28" s="313" t="s">
        <v>164</v>
      </c>
      <c r="H28" s="314" t="s">
        <v>165</v>
      </c>
      <c r="J28" s="71"/>
      <c r="K28" s="71"/>
      <c r="L28" s="71"/>
      <c r="M28" s="71"/>
    </row>
    <row r="29" spans="2:13" s="71" customFormat="1" ht="15.5" x14ac:dyDescent="0.35">
      <c r="B29" s="89" t="s">
        <v>49</v>
      </c>
      <c r="C29" s="317">
        <v>0</v>
      </c>
      <c r="D29" s="317">
        <v>0</v>
      </c>
      <c r="E29" s="318">
        <f>C29*D29</f>
        <v>0</v>
      </c>
      <c r="F29" s="82">
        <v>0</v>
      </c>
      <c r="G29" s="319">
        <f>E29*F29</f>
        <v>0</v>
      </c>
      <c r="H29" s="133">
        <f>IFERROR(G29/H33,0)</f>
        <v>0</v>
      </c>
    </row>
    <row r="30" spans="2:13" s="71" customFormat="1" ht="16" thickBot="1" x14ac:dyDescent="0.4">
      <c r="B30" s="248" t="s">
        <v>49</v>
      </c>
      <c r="C30" s="320">
        <v>0</v>
      </c>
      <c r="D30" s="320">
        <v>0</v>
      </c>
      <c r="E30" s="321">
        <f>C30*D30</f>
        <v>0</v>
      </c>
      <c r="F30" s="235">
        <v>0</v>
      </c>
      <c r="G30" s="322">
        <f>E30*F30</f>
        <v>0</v>
      </c>
      <c r="H30" s="134">
        <f>IFERROR(G30/H33,0)</f>
        <v>0</v>
      </c>
    </row>
    <row r="31" spans="2:13" s="357" customFormat="1" ht="16" thickBot="1" x14ac:dyDescent="0.4">
      <c r="B31" s="894" t="s">
        <v>21</v>
      </c>
      <c r="C31" s="895"/>
      <c r="D31" s="896"/>
      <c r="E31" s="897">
        <f>SUM(E29:E30)</f>
        <v>0</v>
      </c>
      <c r="F31" s="896"/>
      <c r="G31" s="899">
        <f>SUM(G29:G30)</f>
        <v>0</v>
      </c>
      <c r="H31" s="900">
        <f>IFERROR(G31/H33,0)</f>
        <v>0</v>
      </c>
      <c r="J31" s="279"/>
      <c r="K31" s="279"/>
      <c r="L31" s="279"/>
      <c r="M31" s="279"/>
    </row>
    <row r="32" spans="2:13" s="279" customFormat="1" ht="25.5" customHeight="1" x14ac:dyDescent="0.35">
      <c r="G32" s="747" t="s">
        <v>150</v>
      </c>
      <c r="H32" s="323">
        <f>SUM(E12,E19,E23,E27,E31)</f>
        <v>0</v>
      </c>
      <c r="I32" s="295" t="str">
        <f>D4</f>
        <v>lbs, ct, bu</v>
      </c>
    </row>
    <row r="33" spans="2:15" s="279" customFormat="1" ht="20.25" customHeight="1" thickBot="1" x14ac:dyDescent="0.4">
      <c r="B33" s="324"/>
      <c r="C33" s="324"/>
      <c r="D33" s="324"/>
      <c r="E33" s="1029" t="s">
        <v>144</v>
      </c>
      <c r="F33" s="1029"/>
      <c r="G33" s="1029"/>
      <c r="H33" s="325">
        <f>SUM(G12,G19,G23,G27,G31)</f>
        <v>0</v>
      </c>
      <c r="I33" s="295"/>
      <c r="J33" s="295"/>
    </row>
    <row r="34" spans="2:15" s="279" customFormat="1" ht="24" thickBot="1" x14ac:dyDescent="0.6">
      <c r="B34" s="1030" t="s">
        <v>354</v>
      </c>
      <c r="C34" s="1031"/>
      <c r="D34" s="1032"/>
      <c r="J34" s="141"/>
      <c r="K34" s="141"/>
      <c r="L34" s="141"/>
      <c r="M34" s="141"/>
    </row>
    <row r="35" spans="2:15" s="71" customFormat="1" ht="19" thickBot="1" x14ac:dyDescent="0.5">
      <c r="B35" s="1033" t="s">
        <v>48</v>
      </c>
      <c r="C35" s="1034"/>
      <c r="D35" s="1035"/>
      <c r="E35"/>
      <c r="F35"/>
      <c r="G35"/>
      <c r="H35"/>
      <c r="I35"/>
      <c r="N35" s="141"/>
      <c r="O35" s="141"/>
    </row>
    <row r="36" spans="2:15" s="71" customFormat="1" ht="15.5" x14ac:dyDescent="0.35">
      <c r="B36" s="118" t="s">
        <v>47</v>
      </c>
      <c r="C36" s="346">
        <f>'Describe Your Farm'!C14</f>
        <v>0</v>
      </c>
      <c r="D36" s="347" t="s">
        <v>9</v>
      </c>
      <c r="F36" s="274"/>
      <c r="G36" s="274"/>
      <c r="H36" s="69"/>
      <c r="I36"/>
      <c r="K36" s="72"/>
    </row>
    <row r="37" spans="2:15" s="71" customFormat="1" ht="15.5" x14ac:dyDescent="0.35">
      <c r="B37" s="119" t="s">
        <v>8</v>
      </c>
      <c r="C37" s="348">
        <f>'Describe Your Farm'!C15</f>
        <v>0</v>
      </c>
      <c r="D37" s="349" t="s">
        <v>9</v>
      </c>
      <c r="F37" s="274"/>
      <c r="G37" s="274"/>
      <c r="H37" s="69"/>
      <c r="I37"/>
    </row>
    <row r="38" spans="2:15" s="71" customFormat="1" ht="15.5" x14ac:dyDescent="0.35">
      <c r="B38" s="119" t="s">
        <v>11</v>
      </c>
      <c r="C38" s="286">
        <f>IFERROR(43500/(C36*C37),0)</f>
        <v>0</v>
      </c>
      <c r="D38" s="350" t="s">
        <v>12</v>
      </c>
      <c r="E38"/>
      <c r="F38" s="1036"/>
      <c r="G38" s="1036"/>
      <c r="H38" s="1036"/>
    </row>
    <row r="39" spans="2:15" s="71" customFormat="1" ht="15.5" x14ac:dyDescent="0.35">
      <c r="B39" s="806" t="s">
        <v>361</v>
      </c>
      <c r="C39" s="85">
        <v>0</v>
      </c>
      <c r="D39" s="351" t="str">
        <f>D4</f>
        <v>lbs, ct, bu</v>
      </c>
      <c r="E39"/>
      <c r="F39" s="1037"/>
      <c r="G39" s="1037"/>
      <c r="H39" s="1037"/>
    </row>
    <row r="40" spans="2:15" s="71" customFormat="1" ht="15.5" x14ac:dyDescent="0.35">
      <c r="B40" s="119" t="s">
        <v>125</v>
      </c>
      <c r="C40" s="352">
        <f>H32</f>
        <v>0</v>
      </c>
      <c r="D40" s="353" t="str">
        <f>D39</f>
        <v>lbs, ct, bu</v>
      </c>
      <c r="E40"/>
      <c r="F40" s="69"/>
      <c r="G40" s="69"/>
      <c r="H40" s="69"/>
      <c r="I40"/>
    </row>
    <row r="41" spans="2:15" s="71" customFormat="1" ht="15.5" x14ac:dyDescent="0.35">
      <c r="B41" s="806" t="s">
        <v>360</v>
      </c>
      <c r="C41" s="354">
        <f>IFERROR(C40/C39,0)</f>
        <v>0</v>
      </c>
      <c r="D41" s="345" t="s">
        <v>12</v>
      </c>
      <c r="E41"/>
      <c r="F41"/>
      <c r="G41"/>
      <c r="H41"/>
      <c r="I41"/>
    </row>
    <row r="42" spans="2:15" s="71" customFormat="1" ht="15.5" x14ac:dyDescent="0.35">
      <c r="B42" s="119" t="s">
        <v>126</v>
      </c>
      <c r="C42" s="354">
        <f>IFERROR(C41/C38,0)</f>
        <v>0</v>
      </c>
      <c r="D42" s="345" t="s">
        <v>13</v>
      </c>
      <c r="E42"/>
      <c r="F42"/>
      <c r="G42"/>
      <c r="H42"/>
      <c r="I42"/>
    </row>
    <row r="43" spans="2:15" s="71" customFormat="1" ht="15.5" x14ac:dyDescent="0.35">
      <c r="B43" s="119" t="s">
        <v>166</v>
      </c>
      <c r="C43" s="348">
        <f>'Describe Your Farm'!C21</f>
        <v>0</v>
      </c>
      <c r="D43" s="345" t="s">
        <v>13</v>
      </c>
      <c r="E43"/>
      <c r="F43"/>
      <c r="G43"/>
      <c r="H43"/>
      <c r="I43"/>
    </row>
    <row r="44" spans="2:15" s="71" customFormat="1" ht="15" thickBot="1" x14ac:dyDescent="0.4">
      <c r="B44" s="73"/>
      <c r="C44" s="117"/>
      <c r="D44" s="74"/>
      <c r="E44"/>
      <c r="F44"/>
      <c r="G44"/>
      <c r="J44"/>
      <c r="K44"/>
      <c r="L44"/>
      <c r="M44"/>
    </row>
    <row r="45" spans="2:15" ht="26.5" thickBot="1" x14ac:dyDescent="0.65">
      <c r="B45" s="940" t="s">
        <v>29</v>
      </c>
      <c r="C45" s="1028"/>
      <c r="D45" s="941"/>
      <c r="H45" s="30"/>
      <c r="J45" s="281"/>
      <c r="K45" s="281"/>
      <c r="L45" s="69"/>
      <c r="M45" s="69"/>
    </row>
    <row r="46" spans="2:15" s="69" customFormat="1" ht="15.5" x14ac:dyDescent="0.35">
      <c r="B46" s="657" t="s">
        <v>190</v>
      </c>
      <c r="C46" s="709" t="str">
        <f>'Describe Your Farm'!C14&amp;" "&amp;'Describe Your Farm'!D14</f>
        <v>0 feet</v>
      </c>
      <c r="D46" s="284"/>
      <c r="E46"/>
      <c r="F46"/>
      <c r="G46" s="280"/>
      <c r="H46" s="172"/>
      <c r="I46" s="172"/>
      <c r="J46" s="140"/>
      <c r="K46" s="140"/>
      <c r="L46"/>
      <c r="M46"/>
    </row>
    <row r="47" spans="2:15" ht="15.5" x14ac:dyDescent="0.35">
      <c r="B47" s="709" t="s">
        <v>32</v>
      </c>
      <c r="C47" s="710">
        <f>C41</f>
        <v>0</v>
      </c>
      <c r="D47" s="284"/>
      <c r="E47" s="284"/>
      <c r="F47" s="284"/>
      <c r="G47" s="77"/>
      <c r="H47" s="77"/>
      <c r="I47" s="77"/>
      <c r="J47" s="282"/>
      <c r="K47" s="282"/>
      <c r="L47" s="282"/>
      <c r="M47" s="282"/>
    </row>
    <row r="48" spans="2:15" s="282" customFormat="1" ht="15.5" x14ac:dyDescent="0.35">
      <c r="B48" s="283" t="s">
        <v>177</v>
      </c>
      <c r="C48" s="80">
        <v>0</v>
      </c>
    </row>
    <row r="49" spans="2:13" s="282" customFormat="1" x14ac:dyDescent="0.35">
      <c r="B49" s="283" t="s">
        <v>362</v>
      </c>
      <c r="C49" s="294">
        <v>0</v>
      </c>
      <c r="J49" s="140"/>
      <c r="K49" s="140"/>
      <c r="L49" s="71"/>
      <c r="M49" s="71"/>
    </row>
    <row r="50" spans="2:13" s="71" customFormat="1" ht="15.75" customHeight="1" x14ac:dyDescent="0.35">
      <c r="B50" s="995" t="s">
        <v>57</v>
      </c>
      <c r="C50" s="997" t="s">
        <v>319</v>
      </c>
      <c r="D50" s="998"/>
      <c r="E50" s="999" t="s">
        <v>6</v>
      </c>
      <c r="F50" s="990" t="s">
        <v>182</v>
      </c>
      <c r="G50" s="76"/>
      <c r="H50" s="1049"/>
      <c r="I50" s="1050"/>
      <c r="J50" s="140"/>
      <c r="K50" s="140"/>
    </row>
    <row r="51" spans="2:13" s="71" customFormat="1" ht="15.5" x14ac:dyDescent="0.35">
      <c r="B51" s="996"/>
      <c r="C51" s="681" t="s">
        <v>134</v>
      </c>
      <c r="D51" s="673" t="s">
        <v>135</v>
      </c>
      <c r="E51" s="1000"/>
      <c r="F51" s="1001"/>
      <c r="G51" s="76"/>
      <c r="H51" s="1049"/>
      <c r="I51" s="1050"/>
      <c r="J51" s="140"/>
      <c r="K51" s="140"/>
      <c r="L51"/>
      <c r="M51"/>
    </row>
    <row r="52" spans="2:13" ht="15.5" x14ac:dyDescent="0.35">
      <c r="B52" s="686" t="s">
        <v>50</v>
      </c>
      <c r="C52" s="91">
        <v>0</v>
      </c>
      <c r="D52" s="91">
        <v>0</v>
      </c>
      <c r="E52" s="676" t="s">
        <v>320</v>
      </c>
      <c r="F52" s="687"/>
      <c r="G52" s="76"/>
      <c r="H52" s="76"/>
      <c r="I52" s="76"/>
      <c r="J52" s="140"/>
      <c r="K52" s="140"/>
    </row>
    <row r="53" spans="2:13" ht="15.5" x14ac:dyDescent="0.35">
      <c r="B53" s="688" t="s">
        <v>155</v>
      </c>
      <c r="C53" s="80">
        <v>0</v>
      </c>
      <c r="D53" s="80">
        <v>0</v>
      </c>
      <c r="E53" s="674" t="s">
        <v>320</v>
      </c>
      <c r="F53" s="687"/>
      <c r="G53" s="76"/>
      <c r="H53" s="76"/>
      <c r="I53" s="76"/>
      <c r="J53" s="140"/>
      <c r="K53" s="140"/>
    </row>
    <row r="54" spans="2:13" ht="15.5" x14ac:dyDescent="0.35">
      <c r="B54" s="688" t="s">
        <v>156</v>
      </c>
      <c r="C54" s="80">
        <v>0</v>
      </c>
      <c r="D54" s="80">
        <v>0</v>
      </c>
      <c r="E54" s="674" t="s">
        <v>320</v>
      </c>
      <c r="F54" s="687"/>
      <c r="G54" s="76"/>
      <c r="H54" s="76"/>
      <c r="I54" s="76"/>
      <c r="J54" s="77"/>
      <c r="K54" s="77"/>
      <c r="L54" s="76"/>
      <c r="M54" s="76"/>
    </row>
    <row r="55" spans="2:13" s="76" customFormat="1" ht="15.5" x14ac:dyDescent="0.35">
      <c r="B55" s="688" t="s">
        <v>157</v>
      </c>
      <c r="C55" s="80">
        <v>0</v>
      </c>
      <c r="D55" s="80">
        <v>0</v>
      </c>
      <c r="E55" s="674" t="s">
        <v>320</v>
      </c>
      <c r="F55" s="687"/>
      <c r="J55" s="77"/>
      <c r="K55" s="77"/>
    </row>
    <row r="56" spans="2:13" s="76" customFormat="1" ht="15.5" x14ac:dyDescent="0.35">
      <c r="B56" s="86" t="s">
        <v>51</v>
      </c>
      <c r="C56" s="80">
        <v>0</v>
      </c>
      <c r="D56" s="80">
        <v>0</v>
      </c>
      <c r="E56" s="674" t="s">
        <v>320</v>
      </c>
      <c r="F56" s="687"/>
      <c r="J56" s="77"/>
      <c r="K56" s="77"/>
    </row>
    <row r="57" spans="2:13" s="76" customFormat="1" ht="15.5" x14ac:dyDescent="0.35">
      <c r="B57" s="566" t="s">
        <v>236</v>
      </c>
      <c r="C57" s="80">
        <v>0</v>
      </c>
      <c r="D57" s="80">
        <v>0</v>
      </c>
      <c r="E57" s="674" t="s">
        <v>320</v>
      </c>
      <c r="F57" s="687"/>
      <c r="J57" s="77"/>
      <c r="K57" s="77"/>
    </row>
    <row r="58" spans="2:13" s="76" customFormat="1" ht="15.5" x14ac:dyDescent="0.35">
      <c r="B58" s="689" t="s">
        <v>58</v>
      </c>
      <c r="C58" s="287">
        <f>SUM(C52:C57)/60</f>
        <v>0</v>
      </c>
      <c r="D58" s="288">
        <f>(SUM(D52:D57))/60</f>
        <v>0</v>
      </c>
      <c r="E58" s="675" t="s">
        <v>321</v>
      </c>
      <c r="F58" s="690">
        <f>(C58*E100)+(D58*E101)</f>
        <v>0</v>
      </c>
      <c r="J58" s="77"/>
      <c r="K58" s="77"/>
    </row>
    <row r="59" spans="2:13" s="76" customFormat="1" ht="15.75" customHeight="1" x14ac:dyDescent="0.35">
      <c r="B59" s="985" t="s">
        <v>56</v>
      </c>
      <c r="C59" s="987" t="s">
        <v>319</v>
      </c>
      <c r="D59" s="987"/>
      <c r="E59" s="988" t="s">
        <v>6</v>
      </c>
      <c r="F59" s="990" t="s">
        <v>182</v>
      </c>
      <c r="J59" s="77"/>
    </row>
    <row r="60" spans="2:13" s="76" customFormat="1" ht="15.5" x14ac:dyDescent="0.35">
      <c r="B60" s="985"/>
      <c r="C60" s="746" t="s">
        <v>134</v>
      </c>
      <c r="D60" s="673" t="s">
        <v>135</v>
      </c>
      <c r="E60" s="988"/>
      <c r="F60" s="1001"/>
      <c r="J60" s="77"/>
    </row>
    <row r="61" spans="2:13" s="76" customFormat="1" ht="15.5" x14ac:dyDescent="0.35">
      <c r="B61" s="686" t="s">
        <v>41</v>
      </c>
      <c r="C61" s="91">
        <v>0</v>
      </c>
      <c r="D61" s="91">
        <v>0</v>
      </c>
      <c r="E61" s="676" t="s">
        <v>320</v>
      </c>
      <c r="F61" s="687"/>
    </row>
    <row r="62" spans="2:13" s="76" customFormat="1" ht="15.5" x14ac:dyDescent="0.35">
      <c r="B62" s="688" t="s">
        <v>179</v>
      </c>
      <c r="C62" s="80">
        <v>0</v>
      </c>
      <c r="D62" s="80">
        <v>0</v>
      </c>
      <c r="E62" s="674" t="s">
        <v>320</v>
      </c>
      <c r="F62" s="687"/>
    </row>
    <row r="63" spans="2:13" s="76" customFormat="1" ht="15.5" x14ac:dyDescent="0.35">
      <c r="B63" s="688" t="s">
        <v>180</v>
      </c>
      <c r="C63" s="80">
        <v>0</v>
      </c>
      <c r="D63" s="80">
        <v>0</v>
      </c>
      <c r="E63" s="674" t="s">
        <v>320</v>
      </c>
      <c r="F63" s="687"/>
    </row>
    <row r="64" spans="2:13" s="76" customFormat="1" ht="15.5" x14ac:dyDescent="0.35">
      <c r="B64" s="688" t="s">
        <v>181</v>
      </c>
      <c r="C64" s="80">
        <v>0</v>
      </c>
      <c r="D64" s="80">
        <v>0</v>
      </c>
      <c r="E64" s="674" t="s">
        <v>320</v>
      </c>
      <c r="F64" s="687"/>
    </row>
    <row r="65" spans="2:13" s="76" customFormat="1" ht="15.5" x14ac:dyDescent="0.35">
      <c r="B65" s="688" t="s">
        <v>42</v>
      </c>
      <c r="C65" s="80">
        <v>0</v>
      </c>
      <c r="D65" s="80">
        <v>0</v>
      </c>
      <c r="E65" s="674" t="s">
        <v>320</v>
      </c>
      <c r="F65" s="687"/>
    </row>
    <row r="66" spans="2:13" s="76" customFormat="1" ht="15.5" x14ac:dyDescent="0.35">
      <c r="B66" s="688" t="s">
        <v>43</v>
      </c>
      <c r="C66" s="80">
        <v>0</v>
      </c>
      <c r="D66" s="80">
        <v>0</v>
      </c>
      <c r="E66" s="674" t="s">
        <v>320</v>
      </c>
      <c r="F66" s="687"/>
    </row>
    <row r="67" spans="2:13" s="76" customFormat="1" ht="15.5" x14ac:dyDescent="0.35">
      <c r="B67" s="691" t="s">
        <v>286</v>
      </c>
      <c r="C67" s="96">
        <v>0</v>
      </c>
      <c r="D67" s="96">
        <v>0</v>
      </c>
      <c r="E67" s="674" t="s">
        <v>320</v>
      </c>
      <c r="F67" s="687"/>
    </row>
    <row r="68" spans="2:13" s="76" customFormat="1" ht="15.5" x14ac:dyDescent="0.35">
      <c r="B68" s="691" t="s">
        <v>408</v>
      </c>
      <c r="C68" s="96">
        <v>0</v>
      </c>
      <c r="D68" s="96">
        <v>0</v>
      </c>
      <c r="E68" s="674" t="s">
        <v>320</v>
      </c>
      <c r="F68" s="687"/>
    </row>
    <row r="69" spans="2:13" s="76" customFormat="1" ht="15.5" x14ac:dyDescent="0.35">
      <c r="B69" s="86" t="s">
        <v>44</v>
      </c>
      <c r="C69" s="80">
        <v>0</v>
      </c>
      <c r="D69" s="80">
        <v>0</v>
      </c>
      <c r="E69" s="674" t="s">
        <v>320</v>
      </c>
      <c r="F69" s="687"/>
    </row>
    <row r="70" spans="2:13" s="76" customFormat="1" ht="15.5" x14ac:dyDescent="0.35">
      <c r="B70" s="566" t="s">
        <v>236</v>
      </c>
      <c r="C70" s="80">
        <v>0</v>
      </c>
      <c r="D70" s="80">
        <v>0</v>
      </c>
      <c r="E70" s="674" t="s">
        <v>320</v>
      </c>
      <c r="F70" s="687"/>
    </row>
    <row r="71" spans="2:13" s="76" customFormat="1" ht="15.5" x14ac:dyDescent="0.35">
      <c r="B71" s="689" t="s">
        <v>53</v>
      </c>
      <c r="C71" s="287">
        <f>SUM(C61:C70)/60</f>
        <v>0</v>
      </c>
      <c r="D71" s="287">
        <f>SUM(D61:D70)/60</f>
        <v>0</v>
      </c>
      <c r="E71" s="682" t="s">
        <v>321</v>
      </c>
      <c r="F71" s="692">
        <f>(C71*E100)+(D71*E101)</f>
        <v>0</v>
      </c>
      <c r="J71" s="279"/>
      <c r="K71" s="279"/>
      <c r="L71" s="279"/>
      <c r="M71" s="279"/>
    </row>
    <row r="72" spans="2:13" s="279" customFormat="1" ht="15.75" customHeight="1" x14ac:dyDescent="0.35">
      <c r="B72" s="985" t="s">
        <v>55</v>
      </c>
      <c r="C72" s="987" t="s">
        <v>319</v>
      </c>
      <c r="D72" s="987"/>
      <c r="E72" s="989" t="s">
        <v>6</v>
      </c>
      <c r="F72" s="990" t="s">
        <v>182</v>
      </c>
    </row>
    <row r="73" spans="2:13" s="279" customFormat="1" ht="15.5" x14ac:dyDescent="0.35">
      <c r="B73" s="985"/>
      <c r="C73" s="273" t="s">
        <v>134</v>
      </c>
      <c r="D73" s="289" t="s">
        <v>135</v>
      </c>
      <c r="E73" s="1005"/>
      <c r="F73" s="1001"/>
      <c r="J73" s="76"/>
      <c r="K73" s="76"/>
      <c r="L73" s="76"/>
      <c r="M73" s="76"/>
    </row>
    <row r="74" spans="2:13" s="76" customFormat="1" ht="15.5" x14ac:dyDescent="0.35">
      <c r="B74" s="693" t="s">
        <v>185</v>
      </c>
      <c r="C74" s="91">
        <v>0</v>
      </c>
      <c r="D74" s="91">
        <v>0</v>
      </c>
      <c r="E74" s="676" t="s">
        <v>321</v>
      </c>
      <c r="F74" s="694"/>
    </row>
    <row r="75" spans="2:13" s="76" customFormat="1" ht="15.5" x14ac:dyDescent="0.35">
      <c r="B75" s="695" t="s">
        <v>30</v>
      </c>
      <c r="C75" s="80">
        <v>0</v>
      </c>
      <c r="D75" s="80">
        <v>0</v>
      </c>
      <c r="E75" s="674" t="s">
        <v>321</v>
      </c>
      <c r="F75" s="694"/>
    </row>
    <row r="76" spans="2:13" s="76" customFormat="1" ht="15.5" x14ac:dyDescent="0.35">
      <c r="B76" s="695" t="s">
        <v>31</v>
      </c>
      <c r="C76" s="80">
        <v>0</v>
      </c>
      <c r="D76" s="80">
        <v>0</v>
      </c>
      <c r="E76" s="674" t="s">
        <v>321</v>
      </c>
      <c r="F76" s="694"/>
    </row>
    <row r="77" spans="2:13" s="76" customFormat="1" ht="15.5" x14ac:dyDescent="0.35">
      <c r="B77" s="695" t="s">
        <v>90</v>
      </c>
      <c r="C77" s="80">
        <v>0</v>
      </c>
      <c r="D77" s="80">
        <v>0</v>
      </c>
      <c r="E77" s="674" t="s">
        <v>321</v>
      </c>
      <c r="F77" s="694"/>
    </row>
    <row r="78" spans="2:13" s="76" customFormat="1" ht="15.5" x14ac:dyDescent="0.35">
      <c r="B78" s="695" t="s">
        <v>89</v>
      </c>
      <c r="C78" s="80">
        <v>0</v>
      </c>
      <c r="D78" s="80">
        <v>0</v>
      </c>
      <c r="E78" s="674" t="s">
        <v>321</v>
      </c>
      <c r="F78" s="694"/>
    </row>
    <row r="79" spans="2:13" s="76" customFormat="1" ht="15.5" x14ac:dyDescent="0.35">
      <c r="B79" s="695" t="s">
        <v>409</v>
      </c>
      <c r="C79" s="80">
        <v>0</v>
      </c>
      <c r="D79" s="80">
        <v>0</v>
      </c>
      <c r="E79" s="674" t="s">
        <v>321</v>
      </c>
      <c r="F79" s="694"/>
    </row>
    <row r="80" spans="2:13" s="76" customFormat="1" ht="15.5" x14ac:dyDescent="0.35">
      <c r="B80" s="883" t="s">
        <v>37</v>
      </c>
      <c r="C80" s="80">
        <v>0</v>
      </c>
      <c r="D80" s="80">
        <v>0</v>
      </c>
      <c r="E80" s="674" t="s">
        <v>321</v>
      </c>
      <c r="F80" s="694"/>
    </row>
    <row r="81" spans="2:13" s="76" customFormat="1" ht="15.5" x14ac:dyDescent="0.35">
      <c r="B81" s="566" t="s">
        <v>236</v>
      </c>
      <c r="C81" s="80">
        <v>0</v>
      </c>
      <c r="D81" s="80">
        <v>0</v>
      </c>
      <c r="E81" s="674" t="s">
        <v>321</v>
      </c>
      <c r="F81" s="687"/>
    </row>
    <row r="82" spans="2:13" s="76" customFormat="1" ht="15.5" x14ac:dyDescent="0.35">
      <c r="B82" s="696" t="s">
        <v>137</v>
      </c>
      <c r="C82" s="683">
        <f>SUM(C74:C81)</f>
        <v>0</v>
      </c>
      <c r="D82" s="684">
        <f>SUM(D74:D81)</f>
        <v>0</v>
      </c>
      <c r="E82" s="685" t="s">
        <v>321</v>
      </c>
      <c r="F82" s="697">
        <f>(C82*E100)+(D82*E101)</f>
        <v>0</v>
      </c>
      <c r="G82" s="138"/>
    </row>
    <row r="83" spans="2:13" s="76" customFormat="1" ht="15.75" customHeight="1" x14ac:dyDescent="0.35">
      <c r="B83" s="985" t="s">
        <v>54</v>
      </c>
      <c r="C83" s="987" t="s">
        <v>319</v>
      </c>
      <c r="D83" s="987"/>
      <c r="E83" s="988" t="s">
        <v>6</v>
      </c>
      <c r="F83" s="990" t="s">
        <v>182</v>
      </c>
    </row>
    <row r="84" spans="2:13" s="76" customFormat="1" ht="15.5" x14ac:dyDescent="0.35">
      <c r="B84" s="986"/>
      <c r="C84" s="711" t="s">
        <v>134</v>
      </c>
      <c r="D84" s="285" t="s">
        <v>135</v>
      </c>
      <c r="E84" s="989"/>
      <c r="F84" s="991"/>
    </row>
    <row r="85" spans="2:13" s="76" customFormat="1" ht="15.5" x14ac:dyDescent="0.35">
      <c r="B85" s="993" t="str">
        <f>"Remember: Estimated Total Crop Yield per Bed is "&amp;C39&amp;" "&amp;D39</f>
        <v>Remember: Estimated Total Crop Yield per Bed is 0 lbs, ct, bu</v>
      </c>
      <c r="C85" s="994"/>
      <c r="D85" s="712"/>
      <c r="E85" s="713"/>
      <c r="F85" s="714"/>
    </row>
    <row r="86" spans="2:13" s="76" customFormat="1" ht="15.5" x14ac:dyDescent="0.35">
      <c r="B86" s="693" t="s">
        <v>33</v>
      </c>
      <c r="C86" s="79">
        <v>0</v>
      </c>
      <c r="D86" s="79">
        <v>0</v>
      </c>
      <c r="E86" s="677" t="s">
        <v>321</v>
      </c>
      <c r="F86" s="694"/>
    </row>
    <row r="87" spans="2:13" s="76" customFormat="1" ht="15.5" x14ac:dyDescent="0.35">
      <c r="B87" s="698" t="s">
        <v>34</v>
      </c>
      <c r="C87" s="80">
        <v>0</v>
      </c>
      <c r="D87" s="80">
        <v>0</v>
      </c>
      <c r="E87" s="679" t="s">
        <v>321</v>
      </c>
      <c r="F87" s="699"/>
    </row>
    <row r="88" spans="2:13" s="76" customFormat="1" ht="15.5" x14ac:dyDescent="0.35">
      <c r="B88" s="700" t="s">
        <v>36</v>
      </c>
      <c r="C88" s="80">
        <v>0</v>
      </c>
      <c r="D88" s="80">
        <v>0</v>
      </c>
      <c r="E88" s="679" t="s">
        <v>321</v>
      </c>
      <c r="F88" s="699"/>
    </row>
    <row r="89" spans="2:13" s="76" customFormat="1" ht="15.5" x14ac:dyDescent="0.35">
      <c r="B89" s="641" t="s">
        <v>409</v>
      </c>
      <c r="C89" s="97">
        <v>0</v>
      </c>
      <c r="D89" s="97">
        <v>0</v>
      </c>
      <c r="E89" s="678" t="s">
        <v>321</v>
      </c>
      <c r="F89" s="701"/>
    </row>
    <row r="90" spans="2:13" s="76" customFormat="1" ht="15.5" x14ac:dyDescent="0.35">
      <c r="B90" s="883" t="s">
        <v>35</v>
      </c>
      <c r="C90" s="97">
        <v>0</v>
      </c>
      <c r="D90" s="97">
        <v>0</v>
      </c>
      <c r="E90" s="678" t="s">
        <v>321</v>
      </c>
      <c r="F90" s="701"/>
    </row>
    <row r="91" spans="2:13" s="76" customFormat="1" ht="15.5" x14ac:dyDescent="0.35">
      <c r="B91" s="566" t="s">
        <v>236</v>
      </c>
      <c r="C91" s="80">
        <v>0</v>
      </c>
      <c r="D91" s="80">
        <v>0</v>
      </c>
      <c r="E91" s="674" t="s">
        <v>321</v>
      </c>
      <c r="F91" s="687"/>
    </row>
    <row r="92" spans="2:13" s="76" customFormat="1" ht="15.5" x14ac:dyDescent="0.35">
      <c r="B92" s="702" t="s">
        <v>138</v>
      </c>
      <c r="C92" s="290">
        <f>SUM(C86:C91)</f>
        <v>0</v>
      </c>
      <c r="D92" s="291">
        <f>SUM(D86:D91)</f>
        <v>0</v>
      </c>
      <c r="E92" s="680" t="s">
        <v>321</v>
      </c>
      <c r="F92" s="703">
        <f>(C92*E100)+(D92*E101)</f>
        <v>0</v>
      </c>
      <c r="G92" s="139"/>
      <c r="J92" s="357"/>
      <c r="K92" s="357"/>
      <c r="L92" s="357"/>
      <c r="M92" s="357"/>
    </row>
    <row r="93" spans="2:13" s="357" customFormat="1" ht="15.5" x14ac:dyDescent="0.35">
      <c r="B93" s="704"/>
      <c r="C93" s="715" t="s">
        <v>134</v>
      </c>
      <c r="D93" s="715" t="s">
        <v>135</v>
      </c>
      <c r="E93" s="292"/>
      <c r="F93" s="705"/>
      <c r="J93" s="76"/>
      <c r="K93" s="76"/>
      <c r="L93" s="76"/>
      <c r="M93" s="76"/>
    </row>
    <row r="94" spans="2:13" s="76" customFormat="1" ht="15.5" x14ac:dyDescent="0.35">
      <c r="B94" s="706" t="s">
        <v>161</v>
      </c>
      <c r="C94" s="564">
        <f>SUM(C58,C71,C82,C92)</f>
        <v>0</v>
      </c>
      <c r="D94" s="564">
        <f>SUM(D58,D71,D82,D92)</f>
        <v>0</v>
      </c>
      <c r="E94" s="677" t="s">
        <v>321</v>
      </c>
      <c r="F94" s="707"/>
    </row>
    <row r="95" spans="2:13" s="76" customFormat="1" ht="18.75" customHeight="1" x14ac:dyDescent="0.35">
      <c r="B95" s="725" t="s">
        <v>162</v>
      </c>
      <c r="C95" s="726">
        <f>C94*C47</f>
        <v>0</v>
      </c>
      <c r="D95" s="726">
        <f>D94*F97</f>
        <v>0</v>
      </c>
      <c r="E95" s="678" t="s">
        <v>321</v>
      </c>
      <c r="F95" s="708"/>
      <c r="H95" s="565"/>
      <c r="I95" s="173"/>
    </row>
    <row r="96" spans="2:13" s="76" customFormat="1" ht="18.5" x14ac:dyDescent="0.45">
      <c r="B96" s="31"/>
      <c r="C96" s="31"/>
      <c r="D96" s="630"/>
      <c r="E96" s="657" t="s">
        <v>322</v>
      </c>
      <c r="F96" s="268">
        <f>F58+F71+F82+F92</f>
        <v>0</v>
      </c>
      <c r="G96" s="77"/>
      <c r="H96" s="565"/>
      <c r="I96" s="173"/>
      <c r="J96" s="326"/>
      <c r="K96" s="326"/>
      <c r="L96" s="326"/>
      <c r="M96" s="326"/>
    </row>
    <row r="97" spans="2:16" s="76" customFormat="1" ht="18.5" x14ac:dyDescent="0.45">
      <c r="B97" s="31"/>
      <c r="C97" s="31"/>
      <c r="D97" s="630"/>
      <c r="E97" s="657" t="s">
        <v>139</v>
      </c>
      <c r="F97" s="874">
        <f>C41</f>
        <v>0</v>
      </c>
      <c r="G97" s="77"/>
      <c r="J97" s="326"/>
      <c r="K97" s="326"/>
      <c r="L97" s="326"/>
      <c r="M97" s="326"/>
      <c r="N97" s="326"/>
      <c r="O97" s="326"/>
      <c r="P97" s="326"/>
    </row>
    <row r="98" spans="2:16" s="76" customFormat="1" ht="18.5" x14ac:dyDescent="0.45">
      <c r="B98" s="31"/>
      <c r="C98" s="31"/>
      <c r="D98" s="630"/>
      <c r="E98" s="657" t="s">
        <v>323</v>
      </c>
      <c r="F98" s="268">
        <f>F96*F97</f>
        <v>0</v>
      </c>
      <c r="G98" s="77"/>
      <c r="J98" s="326"/>
      <c r="K98" s="326"/>
      <c r="L98" s="326"/>
      <c r="M98" s="326"/>
      <c r="N98" s="326"/>
      <c r="O98" s="326"/>
      <c r="P98" s="326"/>
    </row>
    <row r="99" spans="2:16" s="76" customFormat="1" ht="18.5" x14ac:dyDescent="0.45">
      <c r="B99" s="31"/>
      <c r="C99" s="984" t="s">
        <v>324</v>
      </c>
      <c r="D99" s="984"/>
      <c r="E99" s="984"/>
      <c r="F99" s="631"/>
      <c r="G99" s="77"/>
      <c r="J99" s="326"/>
      <c r="K99" s="326"/>
      <c r="L99" s="326"/>
      <c r="M99" s="326"/>
      <c r="N99" s="326"/>
      <c r="O99" s="326"/>
      <c r="P99" s="326"/>
    </row>
    <row r="100" spans="2:16" s="76" customFormat="1" ht="15.5" x14ac:dyDescent="0.35">
      <c r="B100" s="629"/>
      <c r="C100" s="716"/>
      <c r="D100" s="717" t="s">
        <v>285</v>
      </c>
      <c r="E100" s="718">
        <f>' Labor Overheads'!C23</f>
        <v>0</v>
      </c>
      <c r="F100" s="631"/>
      <c r="G100" s="77"/>
      <c r="J100" s="326"/>
      <c r="K100" s="326"/>
      <c r="L100" s="326"/>
      <c r="M100" s="326"/>
      <c r="N100" s="326"/>
      <c r="O100" s="326"/>
      <c r="P100" s="326"/>
    </row>
    <row r="101" spans="2:16" s="76" customFormat="1" ht="18.5" x14ac:dyDescent="0.45">
      <c r="B101" s="629"/>
      <c r="C101" s="719"/>
      <c r="D101" s="657" t="s">
        <v>291</v>
      </c>
      <c r="E101" s="720">
        <f>' Labor Overheads'!$C$12</f>
        <v>0</v>
      </c>
      <c r="F101" s="31"/>
      <c r="G101" s="77"/>
      <c r="J101" s="326"/>
      <c r="K101" s="326"/>
      <c r="L101" s="326"/>
      <c r="M101" s="326"/>
      <c r="N101" s="326"/>
      <c r="O101" s="326"/>
      <c r="P101" s="326"/>
    </row>
    <row r="102" spans="2:16" s="76" customFormat="1" ht="18.5" x14ac:dyDescent="0.45">
      <c r="B102" s="629"/>
      <c r="C102" s="719"/>
      <c r="D102" s="565" t="s">
        <v>326</v>
      </c>
      <c r="E102" s="721">
        <f>D95*E101</f>
        <v>0</v>
      </c>
      <c r="F102" s="31"/>
      <c r="G102" s="77"/>
      <c r="J102" s="326"/>
      <c r="K102" s="326"/>
      <c r="L102" s="326"/>
      <c r="M102" s="326"/>
      <c r="N102" s="326"/>
      <c r="O102" s="326"/>
      <c r="P102" s="326"/>
    </row>
    <row r="103" spans="2:16" s="76" customFormat="1" ht="18.5" x14ac:dyDescent="0.45">
      <c r="B103" s="629"/>
      <c r="C103" s="722"/>
      <c r="D103" s="723" t="s">
        <v>325</v>
      </c>
      <c r="E103" s="724">
        <f>C95*E100</f>
        <v>0</v>
      </c>
      <c r="F103" s="31"/>
      <c r="G103" s="77"/>
      <c r="J103" s="326"/>
      <c r="K103" s="326"/>
      <c r="L103" s="326"/>
      <c r="M103" s="326"/>
      <c r="N103" s="326"/>
      <c r="O103" s="326"/>
      <c r="P103" s="326"/>
    </row>
    <row r="104" spans="2:16" s="76" customFormat="1" ht="16" thickBot="1" x14ac:dyDescent="0.4">
      <c r="B104" s="77"/>
      <c r="C104" s="77"/>
      <c r="D104" s="77"/>
      <c r="E104" s="78"/>
      <c r="F104" s="268"/>
      <c r="G104" s="77"/>
      <c r="N104" s="326"/>
      <c r="O104" s="326"/>
      <c r="P104" s="326"/>
    </row>
    <row r="105" spans="2:16" s="76" customFormat="1" ht="26.5" thickBot="1" x14ac:dyDescent="0.65">
      <c r="B105" s="940" t="s">
        <v>38</v>
      </c>
      <c r="C105" s="1028"/>
      <c r="D105" s="941"/>
      <c r="E105"/>
    </row>
    <row r="106" spans="2:16" s="76" customFormat="1" ht="15.5" x14ac:dyDescent="0.35">
      <c r="B106" s="304" t="s">
        <v>93</v>
      </c>
      <c r="C106" s="305" t="s">
        <v>91</v>
      </c>
      <c r="D106" s="306" t="s">
        <v>6</v>
      </c>
      <c r="E106" s="306" t="s">
        <v>7</v>
      </c>
      <c r="F106" s="299" t="s">
        <v>15</v>
      </c>
      <c r="G106" s="300" t="s">
        <v>158</v>
      </c>
      <c r="H106" s="301" t="s">
        <v>26</v>
      </c>
      <c r="I106" s="71"/>
    </row>
    <row r="107" spans="2:16" s="76" customFormat="1" ht="15.5" x14ac:dyDescent="0.35">
      <c r="B107" s="84" t="s">
        <v>49</v>
      </c>
      <c r="C107" s="85">
        <v>0</v>
      </c>
      <c r="D107" s="86" t="s">
        <v>96</v>
      </c>
      <c r="E107" s="87">
        <v>0</v>
      </c>
      <c r="F107" s="83">
        <f>C107*E107</f>
        <v>0</v>
      </c>
      <c r="G107" s="231">
        <f>C41</f>
        <v>0</v>
      </c>
      <c r="H107" s="88">
        <f>F107*G107</f>
        <v>0</v>
      </c>
      <c r="I107"/>
    </row>
    <row r="108" spans="2:16" s="76" customFormat="1" ht="15.75" customHeight="1" x14ac:dyDescent="0.35">
      <c r="B108" s="237" t="s">
        <v>49</v>
      </c>
      <c r="C108" s="97">
        <v>0</v>
      </c>
      <c r="D108" s="238" t="s">
        <v>96</v>
      </c>
      <c r="E108" s="239">
        <v>0</v>
      </c>
      <c r="F108" s="232">
        <f>C108*E108</f>
        <v>0</v>
      </c>
      <c r="G108" s="240">
        <f>C41</f>
        <v>0</v>
      </c>
      <c r="H108" s="233">
        <f>F108*G108</f>
        <v>0</v>
      </c>
      <c r="I108"/>
    </row>
    <row r="109" spans="2:16" s="76" customFormat="1" ht="18.75" customHeight="1" x14ac:dyDescent="0.35">
      <c r="B109" s="242"/>
      <c r="C109" s="243"/>
      <c r="D109" s="244"/>
      <c r="E109" s="243"/>
      <c r="F109" s="245">
        <f>SUM(F107:F108)</f>
        <v>0</v>
      </c>
      <c r="G109" s="246"/>
      <c r="H109" s="247">
        <f>SUM(H107:H108)</f>
        <v>0</v>
      </c>
      <c r="I109"/>
    </row>
    <row r="110" spans="2:16" s="76" customFormat="1" ht="15.5" x14ac:dyDescent="0.35">
      <c r="B110" s="303" t="s">
        <v>92</v>
      </c>
      <c r="C110" s="297" t="s">
        <v>91</v>
      </c>
      <c r="D110" s="297" t="s">
        <v>6</v>
      </c>
      <c r="E110" s="298" t="s">
        <v>7</v>
      </c>
      <c r="F110" s="299" t="s">
        <v>15</v>
      </c>
      <c r="G110" s="300" t="s">
        <v>158</v>
      </c>
      <c r="H110" s="301" t="s">
        <v>26</v>
      </c>
      <c r="J110" s="326"/>
      <c r="K110" s="326"/>
      <c r="L110" s="326"/>
      <c r="M110" s="326"/>
    </row>
    <row r="111" spans="2:16" s="76" customFormat="1" ht="15.5" x14ac:dyDescent="0.35">
      <c r="B111" s="99" t="s">
        <v>14</v>
      </c>
      <c r="C111" s="80">
        <v>0</v>
      </c>
      <c r="D111" s="81" t="s">
        <v>16</v>
      </c>
      <c r="E111" s="82">
        <v>0</v>
      </c>
      <c r="F111" s="83">
        <f t="shared" ref="F111:F119" si="0">C111*E111</f>
        <v>0</v>
      </c>
      <c r="G111" s="231">
        <f>C41</f>
        <v>0</v>
      </c>
      <c r="H111" s="88">
        <f t="shared" ref="H111:H119" si="1">F111*G111</f>
        <v>0</v>
      </c>
      <c r="J111" s="326"/>
      <c r="K111" s="326"/>
      <c r="L111" s="326"/>
      <c r="M111" s="326"/>
      <c r="N111" s="326"/>
      <c r="O111" s="326"/>
      <c r="P111" s="326"/>
    </row>
    <row r="112" spans="2:16" s="76" customFormat="1" ht="15.5" x14ac:dyDescent="0.35">
      <c r="B112" s="639" t="s">
        <v>287</v>
      </c>
      <c r="C112" s="80">
        <v>0</v>
      </c>
      <c r="D112" s="92" t="s">
        <v>17</v>
      </c>
      <c r="E112" s="82">
        <v>0</v>
      </c>
      <c r="F112" s="83">
        <f t="shared" si="0"/>
        <v>0</v>
      </c>
      <c r="G112" s="231">
        <f>C41</f>
        <v>0</v>
      </c>
      <c r="H112" s="88">
        <f t="shared" si="1"/>
        <v>0</v>
      </c>
      <c r="J112" s="326"/>
      <c r="K112" s="326"/>
      <c r="L112" s="326"/>
      <c r="M112" s="326"/>
      <c r="N112" s="326"/>
      <c r="O112" s="326"/>
      <c r="P112" s="326"/>
    </row>
    <row r="113" spans="2:17" s="76" customFormat="1" ht="15.5" x14ac:dyDescent="0.35">
      <c r="B113" s="99" t="s">
        <v>127</v>
      </c>
      <c r="C113" s="80">
        <v>0</v>
      </c>
      <c r="D113" s="92" t="s">
        <v>10</v>
      </c>
      <c r="E113" s="82">
        <v>0</v>
      </c>
      <c r="F113" s="83">
        <f t="shared" si="0"/>
        <v>0</v>
      </c>
      <c r="G113" s="231">
        <f>C41</f>
        <v>0</v>
      </c>
      <c r="H113" s="88">
        <f t="shared" si="1"/>
        <v>0</v>
      </c>
      <c r="J113" s="326"/>
      <c r="K113" s="326"/>
      <c r="L113" s="326"/>
      <c r="M113" s="326"/>
      <c r="N113" s="326"/>
      <c r="O113" s="326"/>
      <c r="P113" s="326"/>
    </row>
    <row r="114" spans="2:17" s="76" customFormat="1" ht="15.5" x14ac:dyDescent="0.35">
      <c r="B114" s="99" t="s">
        <v>128</v>
      </c>
      <c r="C114" s="80">
        <v>0</v>
      </c>
      <c r="D114" s="92" t="s">
        <v>10</v>
      </c>
      <c r="E114" s="82">
        <v>0</v>
      </c>
      <c r="F114" s="83">
        <f t="shared" si="0"/>
        <v>0</v>
      </c>
      <c r="G114" s="231">
        <f>C41</f>
        <v>0</v>
      </c>
      <c r="H114" s="88">
        <f t="shared" si="1"/>
        <v>0</v>
      </c>
      <c r="J114" s="326"/>
      <c r="K114" s="326"/>
      <c r="L114" s="326"/>
      <c r="M114" s="326"/>
      <c r="N114" s="326"/>
      <c r="O114" s="327"/>
      <c r="P114" s="328"/>
      <c r="Q114" s="71"/>
    </row>
    <row r="115" spans="2:17" s="76" customFormat="1" ht="15.5" x14ac:dyDescent="0.35">
      <c r="B115" s="99" t="s">
        <v>129</v>
      </c>
      <c r="C115" s="80">
        <v>0</v>
      </c>
      <c r="D115" s="92" t="s">
        <v>16</v>
      </c>
      <c r="E115" s="82">
        <v>0</v>
      </c>
      <c r="F115" s="83">
        <f t="shared" si="0"/>
        <v>0</v>
      </c>
      <c r="G115" s="231">
        <f>C41</f>
        <v>0</v>
      </c>
      <c r="H115" s="88">
        <f t="shared" si="1"/>
        <v>0</v>
      </c>
      <c r="J115" s="331"/>
      <c r="K115" s="331"/>
      <c r="L115" s="331"/>
      <c r="M115" s="331"/>
      <c r="N115" s="326"/>
      <c r="O115" s="329"/>
      <c r="P115" s="330"/>
      <c r="Q115"/>
    </row>
    <row r="116" spans="2:17" s="76" customFormat="1" ht="15.5" x14ac:dyDescent="0.35">
      <c r="B116" s="99" t="s">
        <v>20</v>
      </c>
      <c r="C116" s="80">
        <v>0</v>
      </c>
      <c r="D116" s="92" t="s">
        <v>16</v>
      </c>
      <c r="E116" s="82">
        <v>0</v>
      </c>
      <c r="F116" s="83">
        <f t="shared" si="0"/>
        <v>0</v>
      </c>
      <c r="G116" s="231">
        <f>C41</f>
        <v>0</v>
      </c>
      <c r="H116" s="88">
        <f t="shared" si="1"/>
        <v>0</v>
      </c>
      <c r="J116" s="332"/>
      <c r="K116" s="333"/>
      <c r="L116" s="333"/>
      <c r="M116" s="334"/>
      <c r="N116" s="331"/>
      <c r="O116" s="331"/>
      <c r="P116" s="331"/>
      <c r="Q116"/>
    </row>
    <row r="117" spans="2:17" s="76" customFormat="1" ht="15.75" customHeight="1" x14ac:dyDescent="0.35">
      <c r="B117" s="99" t="s">
        <v>18</v>
      </c>
      <c r="C117" s="80">
        <v>0</v>
      </c>
      <c r="D117" s="92" t="s">
        <v>19</v>
      </c>
      <c r="E117" s="82">
        <v>0</v>
      </c>
      <c r="F117" s="93">
        <f t="shared" si="0"/>
        <v>0</v>
      </c>
      <c r="G117" s="231">
        <f>C41</f>
        <v>0</v>
      </c>
      <c r="H117" s="88">
        <f t="shared" si="1"/>
        <v>0</v>
      </c>
      <c r="J117" s="337"/>
      <c r="K117" s="338"/>
      <c r="L117" s="337"/>
      <c r="M117" s="339"/>
      <c r="N117" s="335"/>
      <c r="O117" s="336"/>
      <c r="P117" s="335"/>
    </row>
    <row r="118" spans="2:17" s="76" customFormat="1" ht="15.5" x14ac:dyDescent="0.35">
      <c r="B118" s="89" t="s">
        <v>52</v>
      </c>
      <c r="C118" s="80">
        <v>0</v>
      </c>
      <c r="D118" s="92" t="s">
        <v>17</v>
      </c>
      <c r="E118" s="82">
        <v>0</v>
      </c>
      <c r="F118" s="93">
        <f t="shared" si="0"/>
        <v>0</v>
      </c>
      <c r="G118" s="231">
        <f>C41</f>
        <v>0</v>
      </c>
      <c r="H118" s="88">
        <f t="shared" si="1"/>
        <v>0</v>
      </c>
      <c r="J118" s="337"/>
      <c r="K118" s="338"/>
      <c r="L118" s="337"/>
      <c r="M118" s="339"/>
      <c r="N118" s="339"/>
      <c r="O118" s="340"/>
      <c r="P118" s="339"/>
    </row>
    <row r="119" spans="2:17" s="76" customFormat="1" ht="15.5" x14ac:dyDescent="0.35">
      <c r="B119" s="89" t="s">
        <v>52</v>
      </c>
      <c r="C119" s="80">
        <v>0</v>
      </c>
      <c r="D119" s="92" t="s">
        <v>17</v>
      </c>
      <c r="E119" s="82">
        <v>0</v>
      </c>
      <c r="F119" s="93">
        <f t="shared" si="0"/>
        <v>0</v>
      </c>
      <c r="G119" s="231">
        <f>C41</f>
        <v>0</v>
      </c>
      <c r="H119" s="88">
        <f t="shared" si="1"/>
        <v>0</v>
      </c>
      <c r="J119" s="337"/>
      <c r="K119" s="338"/>
      <c r="L119" s="337"/>
      <c r="M119" s="339"/>
      <c r="N119" s="339"/>
      <c r="O119" s="340"/>
      <c r="P119" s="339"/>
    </row>
    <row r="120" spans="2:17" s="76" customFormat="1" ht="15.5" x14ac:dyDescent="0.35">
      <c r="B120" s="255"/>
      <c r="C120" s="249"/>
      <c r="D120" s="249"/>
      <c r="E120" s="249"/>
      <c r="F120" s="250">
        <f>SUM(F111:F119)</f>
        <v>0</v>
      </c>
      <c r="G120" s="246"/>
      <c r="H120" s="247">
        <f>SUM(H111:H119)</f>
        <v>0</v>
      </c>
      <c r="J120" s="337"/>
      <c r="K120" s="749"/>
      <c r="L120" s="749"/>
      <c r="M120" s="749"/>
      <c r="N120" s="339"/>
      <c r="O120" s="340"/>
      <c r="P120" s="339"/>
    </row>
    <row r="121" spans="2:17" s="76" customFormat="1" ht="15.5" x14ac:dyDescent="0.35">
      <c r="B121" s="303" t="s">
        <v>94</v>
      </c>
      <c r="C121" s="297" t="s">
        <v>91</v>
      </c>
      <c r="D121" s="297" t="s">
        <v>6</v>
      </c>
      <c r="E121" s="298" t="s">
        <v>7</v>
      </c>
      <c r="F121" s="299" t="s">
        <v>15</v>
      </c>
      <c r="G121" s="300" t="s">
        <v>158</v>
      </c>
      <c r="H121" s="301" t="s">
        <v>26</v>
      </c>
      <c r="J121" s="332"/>
      <c r="K121" s="333"/>
      <c r="L121" s="333"/>
      <c r="M121" s="334"/>
      <c r="N121" s="749"/>
      <c r="O121" s="749"/>
      <c r="P121" s="293"/>
    </row>
    <row r="122" spans="2:17" s="76" customFormat="1" ht="15.5" x14ac:dyDescent="0.35">
      <c r="B122" s="94" t="s">
        <v>1</v>
      </c>
      <c r="C122" s="80">
        <v>0</v>
      </c>
      <c r="D122" s="81" t="s">
        <v>95</v>
      </c>
      <c r="E122" s="82">
        <v>0</v>
      </c>
      <c r="F122" s="83">
        <f>C122*E122</f>
        <v>0</v>
      </c>
      <c r="G122" s="231">
        <f>C41</f>
        <v>0</v>
      </c>
      <c r="H122" s="88">
        <f>F122*G122</f>
        <v>0</v>
      </c>
      <c r="J122" s="337"/>
      <c r="K122" s="338"/>
      <c r="L122" s="337"/>
      <c r="M122" s="339"/>
      <c r="N122" s="335"/>
      <c r="O122" s="336"/>
      <c r="P122" s="335"/>
    </row>
    <row r="123" spans="2:17" s="76" customFormat="1" ht="15.5" x14ac:dyDescent="0.35">
      <c r="B123" s="94" t="s">
        <v>2</v>
      </c>
      <c r="C123" s="80">
        <v>0</v>
      </c>
      <c r="D123" s="81" t="s">
        <v>95</v>
      </c>
      <c r="E123" s="82">
        <v>0</v>
      </c>
      <c r="F123" s="83">
        <f>C123*E123</f>
        <v>0</v>
      </c>
      <c r="G123" s="231">
        <f>C41</f>
        <v>0</v>
      </c>
      <c r="H123" s="88">
        <f>F123*G123</f>
        <v>0</v>
      </c>
      <c r="J123" s="337"/>
      <c r="K123" s="338"/>
      <c r="L123" s="337"/>
      <c r="M123" s="339"/>
      <c r="N123" s="339"/>
      <c r="O123" s="340"/>
      <c r="P123" s="339"/>
    </row>
    <row r="124" spans="2:17" ht="15.5" x14ac:dyDescent="0.35">
      <c r="B124" s="94" t="s">
        <v>0</v>
      </c>
      <c r="C124" s="80">
        <v>0</v>
      </c>
      <c r="D124" s="81" t="s">
        <v>17</v>
      </c>
      <c r="E124" s="82">
        <v>0</v>
      </c>
      <c r="F124" s="83">
        <f>C124*E124</f>
        <v>0</v>
      </c>
      <c r="G124" s="231">
        <f>C41</f>
        <v>0</v>
      </c>
      <c r="H124" s="88">
        <f>F124*G124</f>
        <v>0</v>
      </c>
      <c r="I124" s="76"/>
      <c r="J124" s="337"/>
      <c r="K124" s="338"/>
      <c r="L124" s="337"/>
      <c r="M124" s="339"/>
      <c r="N124" s="339"/>
      <c r="O124" s="340"/>
      <c r="P124" s="339"/>
      <c r="Q124" s="76"/>
    </row>
    <row r="125" spans="2:17" ht="15.5" x14ac:dyDescent="0.35">
      <c r="B125" s="89" t="s">
        <v>52</v>
      </c>
      <c r="C125" s="80">
        <v>0</v>
      </c>
      <c r="D125" s="417" t="s">
        <v>403</v>
      </c>
      <c r="E125" s="82">
        <v>0</v>
      </c>
      <c r="F125" s="83">
        <f>C125*E125</f>
        <v>0</v>
      </c>
      <c r="G125" s="231">
        <f>C41</f>
        <v>0</v>
      </c>
      <c r="H125" s="88">
        <f>F125*G125</f>
        <v>0</v>
      </c>
      <c r="I125" s="76"/>
      <c r="J125" s="749"/>
      <c r="K125" s="749"/>
      <c r="L125" s="749"/>
      <c r="M125" s="749"/>
      <c r="N125" s="339"/>
      <c r="O125" s="340"/>
      <c r="P125" s="339"/>
      <c r="Q125" s="76"/>
    </row>
    <row r="126" spans="2:17" ht="15.5" x14ac:dyDescent="0.35">
      <c r="B126" s="89" t="s">
        <v>52</v>
      </c>
      <c r="C126" s="96">
        <v>0</v>
      </c>
      <c r="D126" s="880" t="s">
        <v>404</v>
      </c>
      <c r="E126" s="235">
        <v>0</v>
      </c>
      <c r="F126" s="232">
        <f>C126*E126</f>
        <v>0</v>
      </c>
      <c r="G126" s="240">
        <f>C41</f>
        <v>0</v>
      </c>
      <c r="H126" s="233">
        <f>F126*G126</f>
        <v>0</v>
      </c>
      <c r="I126" s="76"/>
      <c r="J126" s="332"/>
      <c r="K126" s="333"/>
      <c r="L126" s="333"/>
      <c r="M126" s="334"/>
      <c r="N126" s="749"/>
      <c r="O126" s="749"/>
      <c r="P126" s="293"/>
      <c r="Q126" s="76"/>
    </row>
    <row r="127" spans="2:17" ht="16.5" customHeight="1" x14ac:dyDescent="0.35">
      <c r="B127" s="255"/>
      <c r="C127" s="249"/>
      <c r="D127" s="249"/>
      <c r="E127" s="249"/>
      <c r="F127" s="245">
        <f>SUM(F122:F126)</f>
        <v>0</v>
      </c>
      <c r="G127" s="246"/>
      <c r="H127" s="247">
        <f>SUM(H122:H126)</f>
        <v>0</v>
      </c>
      <c r="I127" s="76"/>
      <c r="J127" s="337"/>
      <c r="K127" s="338"/>
      <c r="L127" s="337"/>
      <c r="M127" s="339"/>
      <c r="N127" s="335"/>
      <c r="O127" s="336"/>
      <c r="P127" s="335"/>
      <c r="Q127" s="76"/>
    </row>
    <row r="128" spans="2:17" ht="15.5" x14ac:dyDescent="0.35">
      <c r="B128" s="303" t="s">
        <v>169</v>
      </c>
      <c r="C128" s="297" t="s">
        <v>98</v>
      </c>
      <c r="D128" s="297" t="s">
        <v>6</v>
      </c>
      <c r="E128" s="298" t="s">
        <v>7</v>
      </c>
      <c r="F128" s="299"/>
      <c r="G128" s="298"/>
      <c r="H128" s="301" t="s">
        <v>3</v>
      </c>
      <c r="I128" s="76"/>
      <c r="J128" s="337"/>
      <c r="K128" s="338"/>
      <c r="L128" s="337"/>
      <c r="M128" s="339"/>
      <c r="N128" s="339"/>
      <c r="O128" s="340"/>
      <c r="P128" s="339"/>
      <c r="Q128" s="76"/>
    </row>
    <row r="129" spans="2:16" s="76" customFormat="1" ht="15.75" customHeight="1" x14ac:dyDescent="0.35">
      <c r="B129" s="89" t="s">
        <v>99</v>
      </c>
      <c r="C129" s="80">
        <v>0</v>
      </c>
      <c r="D129" s="81" t="s">
        <v>130</v>
      </c>
      <c r="E129" s="127">
        <v>0</v>
      </c>
      <c r="F129" s="176"/>
      <c r="G129" s="176"/>
      <c r="H129" s="95">
        <f>C129*E129</f>
        <v>0</v>
      </c>
      <c r="J129" s="749"/>
      <c r="K129" s="749"/>
      <c r="L129" s="749"/>
      <c r="M129" s="749"/>
      <c r="N129" s="339"/>
      <c r="O129" s="340"/>
      <c r="P129" s="339"/>
    </row>
    <row r="130" spans="2:16" s="76" customFormat="1" ht="15.5" x14ac:dyDescent="0.35">
      <c r="B130" s="89" t="s">
        <v>99</v>
      </c>
      <c r="C130" s="80">
        <v>0</v>
      </c>
      <c r="D130" s="81" t="s">
        <v>130</v>
      </c>
      <c r="E130" s="127">
        <v>0</v>
      </c>
      <c r="F130" s="176"/>
      <c r="G130" s="176"/>
      <c r="H130" s="95">
        <f>C130*E130</f>
        <v>0</v>
      </c>
      <c r="J130" s="332"/>
      <c r="K130" s="333"/>
      <c r="L130" s="333"/>
      <c r="M130" s="334"/>
      <c r="N130" s="749"/>
      <c r="O130" s="749"/>
      <c r="P130" s="293"/>
    </row>
    <row r="131" spans="2:16" s="76" customFormat="1" ht="15.5" x14ac:dyDescent="0.35">
      <c r="B131" s="248" t="s">
        <v>99</v>
      </c>
      <c r="C131" s="96">
        <v>0</v>
      </c>
      <c r="D131" s="234" t="s">
        <v>130</v>
      </c>
      <c r="E131" s="251">
        <v>0</v>
      </c>
      <c r="F131" s="252"/>
      <c r="G131" s="252"/>
      <c r="H131" s="253">
        <f>C131*E131</f>
        <v>0</v>
      </c>
      <c r="J131" s="337"/>
      <c r="K131" s="338"/>
      <c r="L131" s="337"/>
      <c r="M131" s="339"/>
      <c r="N131" s="335"/>
      <c r="O131" s="336"/>
      <c r="P131" s="335"/>
    </row>
    <row r="132" spans="2:16" s="76" customFormat="1" ht="15.5" x14ac:dyDescent="0.35">
      <c r="B132" s="255"/>
      <c r="C132" s="261"/>
      <c r="D132" s="261"/>
      <c r="E132" s="261"/>
      <c r="F132" s="254">
        <f>IFERROR(H132/G126,0)</f>
        <v>0</v>
      </c>
      <c r="G132" s="261"/>
      <c r="H132" s="262">
        <f>SUM(H129:H131)</f>
        <v>0</v>
      </c>
      <c r="J132" s="337"/>
      <c r="K132" s="338"/>
      <c r="L132" s="337"/>
      <c r="M132" s="339"/>
      <c r="N132" s="339"/>
      <c r="O132" s="340"/>
      <c r="P132" s="339"/>
    </row>
    <row r="133" spans="2:16" s="76" customFormat="1" ht="23.5" x14ac:dyDescent="0.55000000000000004">
      <c r="B133" s="260" t="s">
        <v>174</v>
      </c>
      <c r="C133" s="264" t="str">
        <f>"Remember: Estimated Crop Yield Per Bed Is "&amp;C39&amp;" "&amp;D39</f>
        <v>Remember: Estimated Crop Yield Per Bed Is 0 lbs, ct, bu</v>
      </c>
      <c r="D133" s="263"/>
      <c r="E133" s="263"/>
      <c r="F133" s="263"/>
      <c r="G133" s="263"/>
      <c r="H133" s="265"/>
      <c r="J133" s="337"/>
      <c r="K133" s="338"/>
      <c r="L133" s="337"/>
      <c r="M133" s="339"/>
      <c r="N133" s="339"/>
      <c r="O133" s="340"/>
      <c r="P133" s="339"/>
    </row>
    <row r="134" spans="2:16" s="76" customFormat="1" ht="15.5" x14ac:dyDescent="0.35">
      <c r="B134" s="302" t="s">
        <v>170</v>
      </c>
      <c r="C134" s="297" t="s">
        <v>159</v>
      </c>
      <c r="D134" s="297" t="s">
        <v>6</v>
      </c>
      <c r="E134" s="298" t="s">
        <v>7</v>
      </c>
      <c r="F134" s="299" t="s">
        <v>15</v>
      </c>
      <c r="G134" s="300" t="s">
        <v>158</v>
      </c>
      <c r="H134" s="301" t="s">
        <v>26</v>
      </c>
      <c r="J134" s="749"/>
      <c r="K134" s="749"/>
      <c r="L134" s="749"/>
      <c r="M134" s="749"/>
      <c r="N134" s="339"/>
      <c r="O134" s="340"/>
      <c r="P134" s="339"/>
    </row>
    <row r="135" spans="2:16" s="76" customFormat="1" ht="15.5" x14ac:dyDescent="0.35">
      <c r="B135" s="236" t="s">
        <v>145</v>
      </c>
      <c r="C135" s="80">
        <v>0</v>
      </c>
      <c r="D135" s="81" t="s">
        <v>132</v>
      </c>
      <c r="E135" s="82">
        <v>0</v>
      </c>
      <c r="F135" s="83">
        <f>C135*E135</f>
        <v>0</v>
      </c>
      <c r="G135" s="231">
        <f>C41</f>
        <v>0</v>
      </c>
      <c r="H135" s="88">
        <f>F135*G135</f>
        <v>0</v>
      </c>
      <c r="J135" s="337"/>
      <c r="K135" s="341"/>
      <c r="L135" s="341"/>
      <c r="M135" s="342"/>
      <c r="N135" s="749"/>
      <c r="O135" s="749"/>
      <c r="P135" s="293"/>
    </row>
    <row r="136" spans="2:16" s="76" customFormat="1" ht="15.5" x14ac:dyDescent="0.35">
      <c r="B136" s="89" t="s">
        <v>49</v>
      </c>
      <c r="C136" s="80">
        <v>0</v>
      </c>
      <c r="D136" s="81"/>
      <c r="E136" s="82">
        <v>0</v>
      </c>
      <c r="F136" s="83">
        <f>C136*E136</f>
        <v>0</v>
      </c>
      <c r="G136" s="231">
        <f>C41</f>
        <v>0</v>
      </c>
      <c r="H136" s="88">
        <f>F136*G136</f>
        <v>0</v>
      </c>
      <c r="J136" s="337"/>
      <c r="K136" s="338"/>
      <c r="L136" s="337"/>
      <c r="M136" s="339"/>
      <c r="N136" s="343"/>
      <c r="O136" s="749"/>
      <c r="P136" s="343"/>
    </row>
    <row r="137" spans="2:16" s="76" customFormat="1" ht="15.5" x14ac:dyDescent="0.35">
      <c r="B137" s="248" t="s">
        <v>49</v>
      </c>
      <c r="C137" s="96">
        <v>0</v>
      </c>
      <c r="D137" s="234"/>
      <c r="E137" s="235">
        <v>0</v>
      </c>
      <c r="F137" s="232">
        <f>C137*E137</f>
        <v>0</v>
      </c>
      <c r="G137" s="240">
        <f>C41</f>
        <v>0</v>
      </c>
      <c r="H137" s="233">
        <f>F137*G137</f>
        <v>0</v>
      </c>
      <c r="J137" s="337"/>
      <c r="K137" s="338"/>
      <c r="L137" s="337"/>
      <c r="M137" s="339"/>
      <c r="N137" s="339"/>
      <c r="O137" s="340"/>
      <c r="P137" s="339"/>
    </row>
    <row r="138" spans="2:16" s="76" customFormat="1" ht="15.5" x14ac:dyDescent="0.35">
      <c r="B138" s="255"/>
      <c r="C138" s="256"/>
      <c r="D138" s="256"/>
      <c r="E138" s="256"/>
      <c r="F138" s="267">
        <f>SUM(F135:F137)</f>
        <v>0</v>
      </c>
      <c r="G138" s="256"/>
      <c r="H138" s="247">
        <f>SUM(H135:H137)</f>
        <v>0</v>
      </c>
      <c r="J138" s="337"/>
      <c r="K138" s="338"/>
      <c r="L138" s="337"/>
      <c r="M138" s="339"/>
      <c r="N138" s="339"/>
      <c r="O138" s="340"/>
      <c r="P138" s="339"/>
    </row>
    <row r="139" spans="2:16" s="76" customFormat="1" ht="15.75" customHeight="1" x14ac:dyDescent="0.35">
      <c r="B139" s="296" t="s">
        <v>171</v>
      </c>
      <c r="C139" s="297" t="s">
        <v>159</v>
      </c>
      <c r="D139" s="297" t="s">
        <v>6</v>
      </c>
      <c r="E139" s="298" t="s">
        <v>7</v>
      </c>
      <c r="F139" s="299" t="s">
        <v>15</v>
      </c>
      <c r="G139" s="300" t="s">
        <v>158</v>
      </c>
      <c r="H139" s="301" t="s">
        <v>26</v>
      </c>
      <c r="J139" s="749"/>
      <c r="K139" s="749"/>
      <c r="L139" s="749"/>
      <c r="M139" s="749"/>
      <c r="N139" s="339"/>
      <c r="O139" s="340"/>
      <c r="P139" s="339"/>
    </row>
    <row r="140" spans="2:16" s="76" customFormat="1" ht="15.5" x14ac:dyDescent="0.35">
      <c r="B140" s="236" t="s">
        <v>145</v>
      </c>
      <c r="C140" s="80">
        <v>0</v>
      </c>
      <c r="D140" s="81" t="s">
        <v>132</v>
      </c>
      <c r="E140" s="82">
        <v>0</v>
      </c>
      <c r="F140" s="83">
        <f>C140*E140</f>
        <v>0</v>
      </c>
      <c r="G140" s="231">
        <f>C41</f>
        <v>0</v>
      </c>
      <c r="H140" s="88">
        <f>F140*G140</f>
        <v>0</v>
      </c>
      <c r="J140" s="749"/>
      <c r="K140" s="749"/>
      <c r="L140" s="749"/>
      <c r="M140" s="749"/>
      <c r="N140" s="749"/>
      <c r="O140" s="749"/>
      <c r="P140" s="293"/>
    </row>
    <row r="141" spans="2:16" s="76" customFormat="1" ht="15.5" x14ac:dyDescent="0.35">
      <c r="B141" s="248" t="s">
        <v>49</v>
      </c>
      <c r="C141" s="80">
        <v>0</v>
      </c>
      <c r="D141" s="81"/>
      <c r="E141" s="82">
        <v>0</v>
      </c>
      <c r="F141" s="83">
        <f>C141*E141</f>
        <v>0</v>
      </c>
      <c r="G141" s="231">
        <f>C41</f>
        <v>0</v>
      </c>
      <c r="H141" s="88">
        <f>F141*G141</f>
        <v>0</v>
      </c>
      <c r="J141" s="750"/>
      <c r="K141" s="750"/>
      <c r="L141" s="750"/>
      <c r="M141" s="750"/>
      <c r="N141" s="749"/>
      <c r="O141" s="749"/>
      <c r="P141" s="293"/>
    </row>
    <row r="142" spans="2:16" s="76" customFormat="1" ht="15.5" x14ac:dyDescent="0.35">
      <c r="B142" s="248" t="s">
        <v>49</v>
      </c>
      <c r="C142" s="96">
        <v>0</v>
      </c>
      <c r="D142" s="234"/>
      <c r="E142" s="235">
        <v>0</v>
      </c>
      <c r="F142" s="232">
        <f>C142*E142</f>
        <v>0</v>
      </c>
      <c r="G142" s="240">
        <f>C41</f>
        <v>0</v>
      </c>
      <c r="H142" s="233">
        <f>F142*G142</f>
        <v>0</v>
      </c>
      <c r="J142" s="750"/>
      <c r="K142" s="750"/>
      <c r="L142" s="750"/>
      <c r="M142" s="750"/>
      <c r="N142" s="750"/>
      <c r="O142" s="750"/>
      <c r="P142" s="173"/>
    </row>
    <row r="143" spans="2:16" s="76" customFormat="1" ht="15.5" x14ac:dyDescent="0.35">
      <c r="B143" s="257"/>
      <c r="C143" s="256"/>
      <c r="D143" s="256"/>
      <c r="E143" s="256"/>
      <c r="F143" s="267">
        <f>SUM(F140:F142)</f>
        <v>0</v>
      </c>
      <c r="G143" s="256"/>
      <c r="H143" s="247">
        <f>SUM(H140:H142)</f>
        <v>0</v>
      </c>
      <c r="J143" s="750"/>
      <c r="K143" s="750"/>
      <c r="L143" s="750"/>
      <c r="M143" s="750"/>
      <c r="N143" s="750"/>
      <c r="O143" s="750"/>
      <c r="P143" s="90"/>
    </row>
    <row r="144" spans="2:16" s="76" customFormat="1" ht="15.5" x14ac:dyDescent="0.35">
      <c r="B144" s="296" t="s">
        <v>172</v>
      </c>
      <c r="C144" s="297" t="s">
        <v>159</v>
      </c>
      <c r="D144" s="297" t="s">
        <v>6</v>
      </c>
      <c r="E144" s="298" t="s">
        <v>7</v>
      </c>
      <c r="F144" s="299" t="s">
        <v>15</v>
      </c>
      <c r="G144" s="300" t="s">
        <v>158</v>
      </c>
      <c r="H144" s="301" t="s">
        <v>26</v>
      </c>
      <c r="J144" s="750"/>
      <c r="K144" s="750"/>
      <c r="L144" s="750"/>
      <c r="M144" s="750"/>
      <c r="N144" s="750"/>
      <c r="O144" s="750"/>
      <c r="P144" s="90"/>
    </row>
    <row r="145" spans="2:16" s="76" customFormat="1" ht="15.5" x14ac:dyDescent="0.35">
      <c r="B145" s="236" t="s">
        <v>145</v>
      </c>
      <c r="C145" s="80">
        <v>0</v>
      </c>
      <c r="D145" s="81" t="s">
        <v>132</v>
      </c>
      <c r="E145" s="82">
        <v>0</v>
      </c>
      <c r="F145" s="83">
        <f>C145*E145</f>
        <v>0</v>
      </c>
      <c r="G145" s="231">
        <f>C41</f>
        <v>0</v>
      </c>
      <c r="H145" s="88">
        <f>F145*G145</f>
        <v>0</v>
      </c>
      <c r="J145" s="750"/>
      <c r="K145" s="750"/>
      <c r="L145" s="750"/>
      <c r="M145" s="750"/>
      <c r="N145" s="750"/>
      <c r="O145" s="750"/>
      <c r="P145" s="90"/>
    </row>
    <row r="146" spans="2:16" s="76" customFormat="1" ht="15.5" x14ac:dyDescent="0.35">
      <c r="B146" s="89" t="s">
        <v>49</v>
      </c>
      <c r="C146" s="80">
        <v>0</v>
      </c>
      <c r="D146" s="81"/>
      <c r="E146" s="82">
        <v>0</v>
      </c>
      <c r="F146" s="83">
        <f>C146*E146</f>
        <v>0</v>
      </c>
      <c r="G146" s="231">
        <f>C41</f>
        <v>0</v>
      </c>
      <c r="H146" s="88">
        <f>F146*G146</f>
        <v>0</v>
      </c>
      <c r="J146" s="750"/>
      <c r="K146" s="750"/>
      <c r="L146" s="750"/>
      <c r="M146" s="750"/>
      <c r="N146" s="750"/>
      <c r="O146" s="750"/>
      <c r="P146" s="90"/>
    </row>
    <row r="147" spans="2:16" s="76" customFormat="1" ht="15.5" x14ac:dyDescent="0.35">
      <c r="B147" s="248" t="s">
        <v>49</v>
      </c>
      <c r="C147" s="96">
        <v>0</v>
      </c>
      <c r="D147" s="234"/>
      <c r="E147" s="235">
        <v>0</v>
      </c>
      <c r="F147" s="232">
        <f>C147*E147</f>
        <v>0</v>
      </c>
      <c r="G147" s="240">
        <f>C41</f>
        <v>0</v>
      </c>
      <c r="H147" s="233">
        <f>F147*G147</f>
        <v>0</v>
      </c>
      <c r="J147" s="750"/>
      <c r="K147" s="750"/>
      <c r="L147" s="750"/>
      <c r="M147" s="750"/>
      <c r="N147" s="750"/>
      <c r="O147" s="750"/>
      <c r="P147" s="173"/>
    </row>
    <row r="148" spans="2:16" s="76" customFormat="1" ht="15.5" x14ac:dyDescent="0.35">
      <c r="B148" s="257"/>
      <c r="C148" s="256"/>
      <c r="D148" s="256"/>
      <c r="E148" s="256"/>
      <c r="F148" s="267">
        <f>SUM(F145:F147)</f>
        <v>0</v>
      </c>
      <c r="G148" s="256"/>
      <c r="H148" s="247">
        <f>SUM(H145:H147)</f>
        <v>0</v>
      </c>
      <c r="J148" s="750"/>
      <c r="K148" s="750"/>
      <c r="L148" s="750"/>
      <c r="M148" s="750"/>
      <c r="N148" s="750"/>
      <c r="O148" s="750"/>
      <c r="P148" s="90"/>
    </row>
    <row r="149" spans="2:16" s="76" customFormat="1" ht="15.5" x14ac:dyDescent="0.35">
      <c r="B149" s="296" t="s">
        <v>148</v>
      </c>
      <c r="C149" s="297" t="s">
        <v>159</v>
      </c>
      <c r="D149" s="297" t="s">
        <v>6</v>
      </c>
      <c r="E149" s="298" t="s">
        <v>7</v>
      </c>
      <c r="F149" s="299" t="s">
        <v>15</v>
      </c>
      <c r="G149" s="300" t="s">
        <v>158</v>
      </c>
      <c r="H149" s="301" t="s">
        <v>26</v>
      </c>
      <c r="J149" s="750"/>
      <c r="K149" s="750"/>
      <c r="L149" s="750"/>
      <c r="M149" s="750"/>
      <c r="N149" s="750"/>
      <c r="O149" s="750"/>
      <c r="P149" s="90"/>
    </row>
    <row r="150" spans="2:16" s="76" customFormat="1" ht="15.5" x14ac:dyDescent="0.35">
      <c r="B150" s="236" t="s">
        <v>145</v>
      </c>
      <c r="C150" s="80">
        <v>0</v>
      </c>
      <c r="D150" s="81" t="s">
        <v>132</v>
      </c>
      <c r="E150" s="82">
        <v>0</v>
      </c>
      <c r="F150" s="83">
        <f>C150*E150</f>
        <v>0</v>
      </c>
      <c r="G150" s="231">
        <f>C41</f>
        <v>0</v>
      </c>
      <c r="H150" s="88">
        <f>F150*G150</f>
        <v>0</v>
      </c>
      <c r="J150" s="750"/>
      <c r="K150" s="750"/>
      <c r="L150" s="750"/>
      <c r="M150" s="750"/>
      <c r="N150" s="750"/>
      <c r="O150" s="750"/>
      <c r="P150" s="90"/>
    </row>
    <row r="151" spans="2:16" s="76" customFormat="1" ht="15.5" x14ac:dyDescent="0.35">
      <c r="B151" s="89" t="s">
        <v>49</v>
      </c>
      <c r="C151" s="80">
        <v>0</v>
      </c>
      <c r="D151" s="81"/>
      <c r="E151" s="82">
        <v>0</v>
      </c>
      <c r="F151" s="83">
        <f>C151*E151</f>
        <v>0</v>
      </c>
      <c r="G151" s="231">
        <f>C41</f>
        <v>0</v>
      </c>
      <c r="H151" s="88">
        <f>F151*G151</f>
        <v>0</v>
      </c>
      <c r="J151" s="750"/>
      <c r="K151" s="750"/>
      <c r="L151" s="750"/>
      <c r="M151" s="750"/>
      <c r="N151" s="750"/>
      <c r="O151" s="750"/>
      <c r="P151" s="90"/>
    </row>
    <row r="152" spans="2:16" s="76" customFormat="1" ht="15.5" x14ac:dyDescent="0.35">
      <c r="B152" s="248" t="s">
        <v>49</v>
      </c>
      <c r="C152" s="96">
        <v>0</v>
      </c>
      <c r="D152" s="234"/>
      <c r="E152" s="235">
        <v>0</v>
      </c>
      <c r="F152" s="232">
        <f>C152*E152</f>
        <v>0</v>
      </c>
      <c r="G152" s="240">
        <f>C41</f>
        <v>0</v>
      </c>
      <c r="H152" s="233">
        <f>F152*G152</f>
        <v>0</v>
      </c>
      <c r="J152" s="750"/>
      <c r="K152" s="750"/>
      <c r="L152" s="750"/>
      <c r="M152" s="750"/>
      <c r="N152" s="750"/>
      <c r="O152" s="750"/>
      <c r="P152" s="173"/>
    </row>
    <row r="153" spans="2:16" s="76" customFormat="1" ht="15.5" x14ac:dyDescent="0.35">
      <c r="B153" s="257"/>
      <c r="C153" s="256"/>
      <c r="D153" s="256"/>
      <c r="E153" s="256"/>
      <c r="F153" s="267">
        <f>SUM(F150:F152)</f>
        <v>0</v>
      </c>
      <c r="G153" s="256"/>
      <c r="H153" s="247">
        <f>SUM(H150:H152)</f>
        <v>0</v>
      </c>
      <c r="J153" s="750"/>
      <c r="K153" s="750"/>
      <c r="L153" s="750"/>
      <c r="M153" s="750"/>
      <c r="N153" s="750"/>
      <c r="O153" s="750"/>
      <c r="P153" s="90"/>
    </row>
    <row r="154" spans="2:16" s="76" customFormat="1" ht="15.5" x14ac:dyDescent="0.35">
      <c r="B154" s="296" t="s">
        <v>133</v>
      </c>
      <c r="C154" s="297" t="s">
        <v>159</v>
      </c>
      <c r="D154" s="297" t="s">
        <v>6</v>
      </c>
      <c r="E154" s="298" t="s">
        <v>7</v>
      </c>
      <c r="F154" s="299" t="s">
        <v>15</v>
      </c>
      <c r="G154" s="300" t="s">
        <v>158</v>
      </c>
      <c r="H154" s="301" t="s">
        <v>26</v>
      </c>
      <c r="J154" s="750"/>
      <c r="K154" s="750"/>
      <c r="L154" s="750"/>
      <c r="M154" s="750"/>
      <c r="N154" s="750"/>
      <c r="O154" s="750"/>
      <c r="P154" s="90"/>
    </row>
    <row r="155" spans="2:16" s="76" customFormat="1" ht="15.5" x14ac:dyDescent="0.35">
      <c r="B155" s="89" t="s">
        <v>49</v>
      </c>
      <c r="C155" s="80">
        <v>0</v>
      </c>
      <c r="D155" s="81"/>
      <c r="E155" s="82">
        <v>0</v>
      </c>
      <c r="F155" s="83">
        <f>C155*E155</f>
        <v>0</v>
      </c>
      <c r="G155" s="231">
        <f>C41</f>
        <v>0</v>
      </c>
      <c r="H155" s="88">
        <f>F155*G155</f>
        <v>0</v>
      </c>
      <c r="J155" s="750"/>
      <c r="K155" s="750"/>
      <c r="L155" s="750"/>
      <c r="M155" s="750"/>
      <c r="N155" s="750"/>
      <c r="O155" s="750"/>
      <c r="P155" s="90"/>
    </row>
    <row r="156" spans="2:16" s="76" customFormat="1" ht="15.5" x14ac:dyDescent="0.35">
      <c r="B156" s="248" t="s">
        <v>49</v>
      </c>
      <c r="C156" s="96">
        <v>0</v>
      </c>
      <c r="D156" s="234"/>
      <c r="E156" s="235">
        <v>0</v>
      </c>
      <c r="F156" s="232">
        <f>C156*E156</f>
        <v>0</v>
      </c>
      <c r="G156" s="240">
        <f>C41</f>
        <v>0</v>
      </c>
      <c r="H156" s="233">
        <f>F156*G156</f>
        <v>0</v>
      </c>
      <c r="J156" s="750"/>
      <c r="K156" s="750"/>
      <c r="L156" s="750"/>
      <c r="M156" s="750"/>
      <c r="N156" s="750"/>
      <c r="O156" s="750"/>
      <c r="P156" s="90"/>
    </row>
    <row r="157" spans="2:16" s="76" customFormat="1" ht="15.5" x14ac:dyDescent="0.35">
      <c r="B157" s="248" t="s">
        <v>49</v>
      </c>
      <c r="C157" s="96">
        <v>0</v>
      </c>
      <c r="D157" s="234"/>
      <c r="E157" s="235">
        <v>0</v>
      </c>
      <c r="F157" s="232">
        <f>C157*E157</f>
        <v>0</v>
      </c>
      <c r="G157" s="240">
        <f>C41</f>
        <v>0</v>
      </c>
      <c r="H157" s="233">
        <f>F157*G157</f>
        <v>0</v>
      </c>
      <c r="J157" s="750"/>
      <c r="K157" s="750"/>
      <c r="L157" s="750"/>
      <c r="M157" s="750"/>
      <c r="N157" s="750"/>
      <c r="O157" s="750"/>
      <c r="P157" s="173"/>
    </row>
    <row r="158" spans="2:16" s="76" customFormat="1" ht="16" thickBot="1" x14ac:dyDescent="0.4">
      <c r="B158" s="258"/>
      <c r="C158" s="259"/>
      <c r="D158" s="259"/>
      <c r="E158" s="259"/>
      <c r="F158" s="266">
        <f>SUM(F155:F157)</f>
        <v>0</v>
      </c>
      <c r="G158" s="259"/>
      <c r="H158" s="241">
        <f>SUM(H155:H157)</f>
        <v>0</v>
      </c>
      <c r="J158" s="750"/>
      <c r="K158" s="750"/>
      <c r="L158" s="750"/>
      <c r="M158" s="750"/>
      <c r="N158" s="750"/>
      <c r="O158" s="750"/>
      <c r="P158" s="90"/>
    </row>
    <row r="159" spans="2:16" s="76" customFormat="1" ht="18.5" x14ac:dyDescent="0.45">
      <c r="B159" s="171"/>
      <c r="C159" s="171"/>
      <c r="D159" s="171"/>
      <c r="E159" s="78" t="s">
        <v>149</v>
      </c>
      <c r="F159" s="90">
        <f>SUM(F109,F120,F127,F132,F138,F143,F148,F153,F158)</f>
        <v>0</v>
      </c>
      <c r="G159" s="78" t="s">
        <v>3</v>
      </c>
      <c r="H159" s="90">
        <f>SUM(H109,H120,H127,H132,H138,H143,H148,H153,H158)</f>
        <v>0</v>
      </c>
      <c r="J159" s="750"/>
      <c r="K159" s="750"/>
      <c r="L159" s="750"/>
      <c r="M159" s="750"/>
      <c r="N159" s="750"/>
      <c r="O159" s="750"/>
      <c r="P159" s="90"/>
    </row>
    <row r="160" spans="2:16" s="76" customFormat="1" ht="16" thickBot="1" x14ac:dyDescent="0.4">
      <c r="B160"/>
      <c r="C160"/>
      <c r="D160"/>
      <c r="E160"/>
      <c r="F160"/>
      <c r="G160"/>
      <c r="H160"/>
      <c r="J160" s="750"/>
      <c r="K160" s="750"/>
      <c r="L160" s="750"/>
      <c r="M160" s="750"/>
      <c r="N160" s="750"/>
      <c r="O160" s="750"/>
      <c r="P160" s="90"/>
    </row>
    <row r="161" spans="2:16" s="76" customFormat="1" ht="26.5" thickBot="1" x14ac:dyDescent="0.65">
      <c r="B161" s="940" t="s">
        <v>356</v>
      </c>
      <c r="C161" s="941"/>
      <c r="D161" s="120"/>
      <c r="E161"/>
      <c r="F161"/>
      <c r="G161"/>
      <c r="H161"/>
      <c r="J161" s="433"/>
      <c r="K161" s="172"/>
      <c r="L161" s="172"/>
      <c r="M161" s="172"/>
      <c r="N161" s="750"/>
      <c r="O161" s="750"/>
      <c r="P161" s="173"/>
    </row>
    <row r="162" spans="2:16" s="172" customFormat="1" ht="12.75" customHeight="1" thickBot="1" x14ac:dyDescent="0.65">
      <c r="B162" s="120"/>
      <c r="C162" s="120"/>
      <c r="D162" s="120"/>
      <c r="E162" s="432"/>
      <c r="F162" s="432"/>
      <c r="G162" s="432"/>
      <c r="H162" s="432"/>
      <c r="I162" s="432"/>
      <c r="J162" s="173"/>
      <c r="K162" s="76"/>
      <c r="L162" s="76"/>
      <c r="M162" s="76"/>
    </row>
    <row r="163" spans="2:16" s="76" customFormat="1" ht="26.25" customHeight="1" thickBot="1" x14ac:dyDescent="0.65">
      <c r="B163" s="1055" t="str">
        <f>"Crop 4: "&amp;B1</f>
        <v>Crop 4: write name here</v>
      </c>
      <c r="C163" s="1056"/>
      <c r="D163" s="120"/>
      <c r="E163" s="750"/>
      <c r="F163" s="750"/>
      <c r="G163" s="750"/>
      <c r="H163" s="750"/>
      <c r="I163" s="750"/>
      <c r="J163" s="90"/>
    </row>
    <row r="164" spans="2:16" s="76" customFormat="1" ht="26.25" customHeight="1" x14ac:dyDescent="0.45">
      <c r="B164" s="567" t="s">
        <v>202</v>
      </c>
      <c r="C164" s="24">
        <f>F98+H159</f>
        <v>0</v>
      </c>
      <c r="D164"/>
      <c r="E164" s="750"/>
      <c r="F164" s="750"/>
      <c r="G164" s="750"/>
      <c r="H164" s="750"/>
      <c r="I164" s="750"/>
      <c r="J164" s="90"/>
    </row>
    <row r="165" spans="2:16" s="76" customFormat="1" ht="26.25" customHeight="1" x14ac:dyDescent="0.45">
      <c r="B165" s="568" t="s">
        <v>203</v>
      </c>
      <c r="C165" s="6">
        <f>H33</f>
        <v>0</v>
      </c>
      <c r="D165"/>
      <c r="E165" s="750"/>
      <c r="F165" s="750"/>
      <c r="G165" s="750"/>
      <c r="H165" s="750"/>
      <c r="I165" s="750"/>
      <c r="J165" s="90"/>
    </row>
    <row r="166" spans="2:16" s="76" customFormat="1" ht="26.25" customHeight="1" x14ac:dyDescent="0.45">
      <c r="B166" s="8" t="s">
        <v>204</v>
      </c>
      <c r="C166" s="16">
        <f>C165-C164</f>
        <v>0</v>
      </c>
      <c r="D166"/>
      <c r="E166" s="750"/>
      <c r="F166" s="750"/>
      <c r="G166" s="750"/>
      <c r="H166" s="750"/>
      <c r="I166" s="750"/>
      <c r="J166" s="90"/>
    </row>
    <row r="167" spans="2:16" s="76" customFormat="1" ht="26.25" customHeight="1" thickBot="1" x14ac:dyDescent="0.5">
      <c r="B167" s="8" t="s">
        <v>40</v>
      </c>
      <c r="C167" s="122">
        <f>IFERROR(C166/C165,0)</f>
        <v>0</v>
      </c>
      <c r="D167"/>
      <c r="E167" s="750"/>
      <c r="F167" s="750"/>
      <c r="G167" s="750"/>
      <c r="H167" s="750"/>
      <c r="I167" s="750"/>
      <c r="J167" s="90"/>
    </row>
    <row r="168" spans="2:16" s="76" customFormat="1" ht="26.25" customHeight="1" x14ac:dyDescent="0.45">
      <c r="B168" s="423" t="s">
        <v>205</v>
      </c>
      <c r="C168" s="426">
        <f>IFERROR(C164/H32,0)</f>
        <v>0</v>
      </c>
      <c r="D168"/>
      <c r="E168" s="750"/>
      <c r="F168" s="750"/>
      <c r="G168" s="750"/>
      <c r="H168" s="750"/>
      <c r="I168" s="750"/>
      <c r="J168" s="90"/>
    </row>
    <row r="169" spans="2:16" s="76" customFormat="1" ht="26.25" customHeight="1" x14ac:dyDescent="0.45">
      <c r="B169" s="568" t="s">
        <v>173</v>
      </c>
      <c r="C169" s="427" t="str">
        <f>D4</f>
        <v>lbs, ct, bu</v>
      </c>
      <c r="D169"/>
      <c r="E169" s="750"/>
      <c r="F169" s="750"/>
      <c r="G169" s="750"/>
      <c r="H169" s="750"/>
      <c r="I169" s="750"/>
      <c r="J169" s="90"/>
    </row>
    <row r="170" spans="2:16" s="76" customFormat="1" ht="26.25" customHeight="1" x14ac:dyDescent="0.45">
      <c r="B170" s="568" t="s">
        <v>383</v>
      </c>
      <c r="C170" s="364">
        <f>IFERROR('Covering Overheads + Profit'!E25,0)</f>
        <v>0</v>
      </c>
      <c r="D170"/>
      <c r="E170" s="750"/>
      <c r="F170" s="750"/>
      <c r="G170" s="750"/>
      <c r="H170" s="750"/>
      <c r="I170" s="750"/>
      <c r="J170" s="90"/>
    </row>
    <row r="171" spans="2:16" s="76" customFormat="1" ht="26.25" customHeight="1" x14ac:dyDescent="0.45">
      <c r="B171" s="568" t="s">
        <v>337</v>
      </c>
      <c r="C171" s="804">
        <f>IFERROR(C170/C165,0)</f>
        <v>0</v>
      </c>
      <c r="D171"/>
      <c r="E171" s="750"/>
      <c r="F171" s="750"/>
      <c r="G171" s="750"/>
      <c r="H171" s="750"/>
      <c r="I171" s="750"/>
      <c r="J171" s="90"/>
    </row>
    <row r="172" spans="2:16" s="76" customFormat="1" ht="26.25" customHeight="1" thickBot="1" x14ac:dyDescent="0.5">
      <c r="B172" s="366" t="s">
        <v>195</v>
      </c>
      <c r="C172" s="26">
        <f>IFERROR((C164+C170)/H32,0)</f>
        <v>0</v>
      </c>
      <c r="D172"/>
      <c r="E172" s="750"/>
      <c r="F172" s="750"/>
      <c r="G172" s="750"/>
      <c r="H172" s="750"/>
      <c r="I172" s="750"/>
      <c r="J172" s="748"/>
      <c r="K172" s="748"/>
      <c r="L172" s="748"/>
      <c r="M172" s="748"/>
    </row>
    <row r="173" spans="2:16" s="76" customFormat="1" ht="26.25" customHeight="1" x14ac:dyDescent="0.45">
      <c r="B173" s="363" t="s">
        <v>400</v>
      </c>
      <c r="C173" s="879">
        <f>C165-C164-C170</f>
        <v>0</v>
      </c>
      <c r="D173"/>
      <c r="E173" s="838"/>
      <c r="F173" s="838"/>
      <c r="G173" s="838"/>
      <c r="H173" s="838"/>
      <c r="I173" s="838"/>
      <c r="J173" s="837"/>
      <c r="K173" s="837"/>
      <c r="L173" s="837"/>
      <c r="M173" s="837"/>
    </row>
    <row r="174" spans="2:16" s="76" customFormat="1" ht="26.25" customHeight="1" x14ac:dyDescent="0.45">
      <c r="B174" s="363" t="s">
        <v>391</v>
      </c>
      <c r="C174" s="364">
        <f>'Covering Overheads + Profit'!F25</f>
        <v>0</v>
      </c>
      <c r="D174"/>
      <c r="E174" s="838"/>
      <c r="F174" s="838"/>
      <c r="G174" s="838"/>
      <c r="H174" s="838"/>
      <c r="I174" s="838"/>
      <c r="J174" s="837"/>
      <c r="K174" s="837"/>
      <c r="L174" s="837"/>
      <c r="M174" s="837"/>
    </row>
    <row r="175" spans="2:16" s="76" customFormat="1" ht="26.25" customHeight="1" thickBot="1" x14ac:dyDescent="0.5">
      <c r="B175" s="124" t="s">
        <v>387</v>
      </c>
      <c r="C175" s="123">
        <f>IFERROR((C164+C170+C174)/H32,0)</f>
        <v>0</v>
      </c>
      <c r="D175"/>
      <c r="E175" s="838"/>
      <c r="F175" s="838"/>
      <c r="G175" s="838"/>
      <c r="H175" s="838"/>
      <c r="I175" s="838"/>
      <c r="J175" s="837"/>
      <c r="K175" s="837"/>
      <c r="L175" s="837"/>
      <c r="M175" s="837"/>
    </row>
    <row r="176" spans="2:16" s="76" customFormat="1" ht="26.25" customHeight="1" x14ac:dyDescent="0.45">
      <c r="B176" s="361" t="s">
        <v>339</v>
      </c>
      <c r="C176" s="362">
        <f>IFERROR(C166/(C41*C36),0)</f>
        <v>0</v>
      </c>
      <c r="D176" s="37"/>
      <c r="E176"/>
      <c r="I176" s="31"/>
      <c r="J176" s="748"/>
      <c r="K176" s="748"/>
      <c r="L176" s="748"/>
      <c r="M176" s="748"/>
      <c r="N176" s="748"/>
      <c r="O176" s="748"/>
      <c r="P176" s="162"/>
    </row>
    <row r="177" spans="2:17" s="76" customFormat="1" ht="26.25" customHeight="1" thickBot="1" x14ac:dyDescent="0.5">
      <c r="B177" s="378" t="s">
        <v>211</v>
      </c>
      <c r="C177" s="424">
        <f>IFERROR(C164/(C41*C36),0)</f>
        <v>0</v>
      </c>
      <c r="D177" s="37"/>
      <c r="E177" s="37"/>
      <c r="F177" s="37"/>
      <c r="G177" s="37"/>
      <c r="H177"/>
      <c r="I177"/>
      <c r="J177" s="748"/>
      <c r="K177" s="748"/>
      <c r="L177" s="748"/>
      <c r="M177" s="748"/>
      <c r="N177" s="748"/>
      <c r="O177" s="748"/>
      <c r="P177" s="162"/>
    </row>
    <row r="178" spans="2:17" s="76" customFormat="1" ht="18.5" x14ac:dyDescent="0.45">
      <c r="B178" s="421"/>
      <c r="C178" s="422"/>
      <c r="D178" s="37"/>
      <c r="E178" s="37"/>
      <c r="F178" s="37"/>
      <c r="G178" s="37"/>
      <c r="H178"/>
      <c r="I178"/>
      <c r="J178" s="37"/>
      <c r="K178" s="37"/>
      <c r="L178" s="37"/>
      <c r="M178" s="37"/>
      <c r="N178" s="748"/>
      <c r="O178" s="748"/>
      <c r="P178" s="162"/>
    </row>
    <row r="179" spans="2:17" ht="15" customHeight="1" x14ac:dyDescent="0.35">
      <c r="N179" s="37"/>
      <c r="O179" s="37"/>
      <c r="P179" s="37"/>
      <c r="Q179" s="37"/>
    </row>
    <row r="184" spans="2:17" ht="22.5" customHeight="1" x14ac:dyDescent="0.35"/>
    <row r="191" spans="2:17" s="37" customFormat="1" x14ac:dyDescent="0.35">
      <c r="B191"/>
      <c r="C191"/>
      <c r="D191"/>
      <c r="E191"/>
      <c r="F191"/>
      <c r="G191"/>
      <c r="H191"/>
      <c r="I191"/>
      <c r="J191"/>
      <c r="K191"/>
      <c r="L191"/>
      <c r="M191"/>
      <c r="N191"/>
      <c r="O191"/>
      <c r="P191"/>
      <c r="Q191"/>
    </row>
    <row r="192" spans="2:17" s="37" customFormat="1" x14ac:dyDescent="0.35">
      <c r="B192"/>
      <c r="C192"/>
      <c r="D192"/>
      <c r="E192"/>
      <c r="F192"/>
      <c r="G192"/>
      <c r="H192"/>
      <c r="I192"/>
      <c r="J192"/>
      <c r="K192"/>
      <c r="L192"/>
      <c r="M192"/>
      <c r="N192"/>
      <c r="O192"/>
      <c r="P192"/>
      <c r="Q192"/>
    </row>
  </sheetData>
  <sheetProtection sheet="1" objects="1" scenarios="1" selectLockedCells="1"/>
  <mergeCells count="34">
    <mergeCell ref="F50:F51"/>
    <mergeCell ref="H50:I50"/>
    <mergeCell ref="B1:C1"/>
    <mergeCell ref="D1:I1"/>
    <mergeCell ref="B3:D3"/>
    <mergeCell ref="B4:C4"/>
    <mergeCell ref="F4:H4"/>
    <mergeCell ref="E33:G33"/>
    <mergeCell ref="B34:D34"/>
    <mergeCell ref="B35:D35"/>
    <mergeCell ref="F38:H38"/>
    <mergeCell ref="F39:H39"/>
    <mergeCell ref="B45:D45"/>
    <mergeCell ref="E83:E84"/>
    <mergeCell ref="F83:F84"/>
    <mergeCell ref="B85:C85"/>
    <mergeCell ref="C99:E99"/>
    <mergeCell ref="H51:I51"/>
    <mergeCell ref="B59:B60"/>
    <mergeCell ref="C59:D59"/>
    <mergeCell ref="E59:E60"/>
    <mergeCell ref="F59:F60"/>
    <mergeCell ref="B72:B73"/>
    <mergeCell ref="C72:D72"/>
    <mergeCell ref="E72:E73"/>
    <mergeCell ref="F72:F73"/>
    <mergeCell ref="B50:B51"/>
    <mergeCell ref="C50:D50"/>
    <mergeCell ref="E50:E51"/>
    <mergeCell ref="B105:D105"/>
    <mergeCell ref="B161:C161"/>
    <mergeCell ref="B163:C163"/>
    <mergeCell ref="B83:B84"/>
    <mergeCell ref="C83:D83"/>
  </mergeCells>
  <pageMargins left="0.25" right="0.25" top="0.75" bottom="0.75" header="0.3" footer="0.3"/>
  <pageSetup scale="4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Q192"/>
  <sheetViews>
    <sheetView zoomScale="90" zoomScaleNormal="90" workbookViewId="0">
      <pane ySplit="1" topLeftCell="A2" activePane="bottomLeft" state="frozen"/>
      <selection activeCell="H27" sqref="H27"/>
      <selection pane="bottomLeft" activeCell="B10" sqref="B10"/>
    </sheetView>
  </sheetViews>
  <sheetFormatPr defaultColWidth="8.81640625" defaultRowHeight="14.5" x14ac:dyDescent="0.35"/>
  <cols>
    <col min="1" max="1" width="5.1796875" customWidth="1"/>
    <col min="2" max="2" width="51.7265625" customWidth="1"/>
    <col min="3" max="3" width="16.1796875" customWidth="1"/>
    <col min="4" max="5" width="13.81640625" customWidth="1"/>
    <col min="6" max="6" width="11.453125" customWidth="1"/>
    <col min="7" max="7" width="12.81640625" customWidth="1"/>
    <col min="8" max="8" width="15.26953125" customWidth="1"/>
    <col min="9" max="9" width="10.7265625" customWidth="1"/>
    <col min="10" max="10" width="28" customWidth="1"/>
    <col min="11" max="11" width="11" customWidth="1"/>
    <col min="12" max="12" width="12" customWidth="1"/>
    <col min="14" max="14" width="12.453125" customWidth="1"/>
    <col min="15" max="15" width="14.1796875" customWidth="1"/>
    <col min="16" max="16" width="20.26953125" customWidth="1"/>
    <col min="17" max="17" width="15.81640625" customWidth="1"/>
  </cols>
  <sheetData>
    <row r="1" spans="1:13" ht="29" thickBot="1" x14ac:dyDescent="0.7">
      <c r="A1" s="812" t="s">
        <v>367</v>
      </c>
      <c r="B1" s="1040" t="s">
        <v>49</v>
      </c>
      <c r="C1" s="1041"/>
      <c r="D1" s="1042" t="s">
        <v>154</v>
      </c>
      <c r="E1" s="1042"/>
      <c r="F1" s="1042"/>
      <c r="G1" s="1042"/>
      <c r="H1" s="1042"/>
      <c r="I1" s="1043"/>
      <c r="J1" s="272"/>
      <c r="K1" s="278"/>
      <c r="L1" s="62"/>
      <c r="M1" s="62"/>
    </row>
    <row r="2" spans="1:13" s="62" customFormat="1" ht="12.75" customHeight="1" thickBot="1" x14ac:dyDescent="0.7">
      <c r="B2" s="275"/>
      <c r="C2" s="275"/>
      <c r="D2" s="276"/>
      <c r="E2" s="277"/>
      <c r="F2" s="277"/>
      <c r="G2" s="277"/>
      <c r="H2" s="277"/>
      <c r="I2" s="277"/>
      <c r="J2" s="75"/>
      <c r="K2"/>
      <c r="L2"/>
      <c r="M2"/>
    </row>
    <row r="3" spans="1:13" ht="26.5" thickBot="1" x14ac:dyDescent="0.65">
      <c r="B3" s="1044" t="s">
        <v>357</v>
      </c>
      <c r="C3" s="1045"/>
      <c r="D3" s="1046"/>
    </row>
    <row r="4" spans="1:13" ht="19" thickBot="1" x14ac:dyDescent="0.4">
      <c r="B4" s="1047" t="s">
        <v>167</v>
      </c>
      <c r="C4" s="1048"/>
      <c r="D4" s="638" t="s">
        <v>433</v>
      </c>
      <c r="E4" s="745"/>
      <c r="F4" s="1037"/>
      <c r="G4" s="1037"/>
      <c r="H4" s="1037"/>
      <c r="I4" s="745"/>
      <c r="J4" s="62"/>
      <c r="K4" s="62"/>
      <c r="L4" s="62"/>
      <c r="M4" s="62"/>
    </row>
    <row r="5" spans="1:13" s="62" customFormat="1" ht="19" thickBot="1" x14ac:dyDescent="0.4">
      <c r="B5" s="148"/>
      <c r="C5" s="148"/>
      <c r="D5" s="149"/>
      <c r="E5" s="147"/>
      <c r="F5" s="147"/>
      <c r="G5" s="147"/>
      <c r="H5" s="147"/>
      <c r="I5" s="147"/>
      <c r="J5" s="309"/>
      <c r="K5" s="309"/>
      <c r="L5" s="309"/>
      <c r="M5" s="309"/>
    </row>
    <row r="6" spans="1:13" s="309" customFormat="1" ht="33" customHeight="1" x14ac:dyDescent="0.35">
      <c r="B6" s="310" t="s">
        <v>140</v>
      </c>
      <c r="C6" s="307" t="s">
        <v>100</v>
      </c>
      <c r="D6" s="307" t="s">
        <v>101</v>
      </c>
      <c r="E6" s="307" t="s">
        <v>102</v>
      </c>
      <c r="F6" s="307" t="s">
        <v>103</v>
      </c>
      <c r="G6" s="307" t="s">
        <v>164</v>
      </c>
      <c r="H6" s="308" t="s">
        <v>165</v>
      </c>
      <c r="J6" s="71"/>
      <c r="K6" s="71"/>
      <c r="L6" s="71"/>
      <c r="M6" s="71"/>
    </row>
    <row r="7" spans="1:13" s="71" customFormat="1" ht="15.5" x14ac:dyDescent="0.35">
      <c r="B7" s="416" t="s">
        <v>49</v>
      </c>
      <c r="C7" s="317">
        <v>0</v>
      </c>
      <c r="D7" s="317">
        <v>0</v>
      </c>
      <c r="E7" s="318">
        <f>C7*D7</f>
        <v>0</v>
      </c>
      <c r="F7" s="82">
        <v>0</v>
      </c>
      <c r="G7" s="319">
        <f>E7*F7</f>
        <v>0</v>
      </c>
      <c r="H7" s="133">
        <f>IFERROR(G7/H33,0)</f>
        <v>0</v>
      </c>
    </row>
    <row r="8" spans="1:13" s="71" customFormat="1" ht="15.5" x14ac:dyDescent="0.35">
      <c r="B8" s="89" t="s">
        <v>49</v>
      </c>
      <c r="C8" s="317">
        <v>0</v>
      </c>
      <c r="D8" s="317">
        <v>0</v>
      </c>
      <c r="E8" s="318">
        <f>C8*D8</f>
        <v>0</v>
      </c>
      <c r="F8" s="82">
        <v>0</v>
      </c>
      <c r="G8" s="319">
        <f>E8*F8</f>
        <v>0</v>
      </c>
      <c r="H8" s="133">
        <f>IFERROR(G8/H33,0)</f>
        <v>0</v>
      </c>
    </row>
    <row r="9" spans="1:13" s="71" customFormat="1" ht="15.5" x14ac:dyDescent="0.35">
      <c r="B9" s="89" t="s">
        <v>49</v>
      </c>
      <c r="C9" s="317">
        <v>0</v>
      </c>
      <c r="D9" s="317">
        <v>0</v>
      </c>
      <c r="E9" s="318">
        <f>C9*D9</f>
        <v>0</v>
      </c>
      <c r="F9" s="82">
        <v>0</v>
      </c>
      <c r="G9" s="319">
        <f>E9*F9</f>
        <v>0</v>
      </c>
      <c r="H9" s="133">
        <f>IFERROR(G9/H33,0)</f>
        <v>0</v>
      </c>
    </row>
    <row r="10" spans="1:13" s="71" customFormat="1" ht="15.5" x14ac:dyDescent="0.35">
      <c r="B10" s="89" t="s">
        <v>49</v>
      </c>
      <c r="C10" s="317">
        <v>0</v>
      </c>
      <c r="D10" s="317">
        <v>0</v>
      </c>
      <c r="E10" s="318">
        <f>C10*D10</f>
        <v>0</v>
      </c>
      <c r="F10" s="82">
        <v>0</v>
      </c>
      <c r="G10" s="319">
        <f>E10*F10</f>
        <v>0</v>
      </c>
      <c r="H10" s="133">
        <f>IFERROR(G10/H33,0)</f>
        <v>0</v>
      </c>
    </row>
    <row r="11" spans="1:13" s="71" customFormat="1" ht="16" thickBot="1" x14ac:dyDescent="0.4">
      <c r="B11" s="89" t="s">
        <v>49</v>
      </c>
      <c r="C11" s="317">
        <v>0</v>
      </c>
      <c r="D11" s="317">
        <v>0</v>
      </c>
      <c r="E11" s="318">
        <f>C11*D11</f>
        <v>0</v>
      </c>
      <c r="F11" s="82">
        <v>0</v>
      </c>
      <c r="G11" s="319">
        <f>E11*F11</f>
        <v>0</v>
      </c>
      <c r="H11" s="133">
        <f>IFERROR(G11/H33,0)</f>
        <v>0</v>
      </c>
    </row>
    <row r="12" spans="1:13" s="357" customFormat="1" ht="16" thickBot="1" x14ac:dyDescent="0.4">
      <c r="B12" s="894" t="s">
        <v>21</v>
      </c>
      <c r="C12" s="895"/>
      <c r="D12" s="896"/>
      <c r="E12" s="897">
        <f>SUM(E7:E11)</f>
        <v>0</v>
      </c>
      <c r="F12" s="898"/>
      <c r="G12" s="899">
        <f>SUM(G7:G11)</f>
        <v>0</v>
      </c>
      <c r="H12" s="900">
        <f>IFERROR(G12/H33,0)</f>
        <v>0</v>
      </c>
      <c r="J12" s="901"/>
      <c r="K12" s="901"/>
      <c r="L12" s="901"/>
      <c r="M12" s="901"/>
    </row>
    <row r="13" spans="1:13" s="315" customFormat="1" ht="32.25" customHeight="1" x14ac:dyDescent="0.35">
      <c r="B13" s="316" t="s">
        <v>141</v>
      </c>
      <c r="C13" s="311" t="s">
        <v>100</v>
      </c>
      <c r="D13" s="311" t="s">
        <v>101</v>
      </c>
      <c r="E13" s="312" t="s">
        <v>102</v>
      </c>
      <c r="F13" s="313" t="s">
        <v>103</v>
      </c>
      <c r="G13" s="313" t="s">
        <v>164</v>
      </c>
      <c r="H13" s="314" t="s">
        <v>165</v>
      </c>
      <c r="J13" s="71"/>
      <c r="K13" s="71"/>
      <c r="L13" s="71"/>
      <c r="M13" s="71"/>
    </row>
    <row r="14" spans="1:13" s="71" customFormat="1" ht="15.5" x14ac:dyDescent="0.35">
      <c r="B14" s="89" t="s">
        <v>49</v>
      </c>
      <c r="C14" s="320">
        <v>0</v>
      </c>
      <c r="D14" s="320">
        <v>0</v>
      </c>
      <c r="E14" s="318">
        <f>C14*D14</f>
        <v>0</v>
      </c>
      <c r="F14" s="82">
        <v>0</v>
      </c>
      <c r="G14" s="319">
        <f>E14*F14</f>
        <v>0</v>
      </c>
      <c r="H14" s="133">
        <f>IFERROR(G14/H33,0)</f>
        <v>0</v>
      </c>
    </row>
    <row r="15" spans="1:13" s="71" customFormat="1" ht="15.5" x14ac:dyDescent="0.35">
      <c r="B15" s="89" t="s">
        <v>49</v>
      </c>
      <c r="C15" s="320">
        <v>0</v>
      </c>
      <c r="D15" s="320">
        <v>0</v>
      </c>
      <c r="E15" s="318">
        <f>C15*D15</f>
        <v>0</v>
      </c>
      <c r="F15" s="82">
        <v>0</v>
      </c>
      <c r="G15" s="319">
        <f>E15*F15</f>
        <v>0</v>
      </c>
      <c r="H15" s="133">
        <f>IFERROR(G15/H33,0)</f>
        <v>0</v>
      </c>
    </row>
    <row r="16" spans="1:13" s="71" customFormat="1" ht="15.5" x14ac:dyDescent="0.35">
      <c r="B16" s="89" t="s">
        <v>49</v>
      </c>
      <c r="C16" s="317">
        <v>0</v>
      </c>
      <c r="D16" s="317">
        <v>0</v>
      </c>
      <c r="E16" s="318">
        <f>C16*D16</f>
        <v>0</v>
      </c>
      <c r="F16" s="82">
        <v>0</v>
      </c>
      <c r="G16" s="319">
        <f>E16*F16</f>
        <v>0</v>
      </c>
      <c r="H16" s="133">
        <f>IFERROR(G16/H33,0)</f>
        <v>0</v>
      </c>
    </row>
    <row r="17" spans="2:13" s="71" customFormat="1" ht="15.5" x14ac:dyDescent="0.35">
      <c r="B17" s="248" t="s">
        <v>49</v>
      </c>
      <c r="C17" s="320">
        <v>0</v>
      </c>
      <c r="D17" s="320">
        <v>0</v>
      </c>
      <c r="E17" s="321">
        <f>C17*D17</f>
        <v>0</v>
      </c>
      <c r="F17" s="235">
        <v>0</v>
      </c>
      <c r="G17" s="322">
        <f>E17*F17</f>
        <v>0</v>
      </c>
      <c r="H17" s="134">
        <f>IFERROR(G17/H33,0)</f>
        <v>0</v>
      </c>
    </row>
    <row r="18" spans="2:13" s="71" customFormat="1" ht="16" thickBot="1" x14ac:dyDescent="0.4">
      <c r="B18" s="248" t="s">
        <v>49</v>
      </c>
      <c r="C18" s="320">
        <v>0</v>
      </c>
      <c r="D18" s="320">
        <v>0</v>
      </c>
      <c r="E18" s="321">
        <f>C18*D18</f>
        <v>0</v>
      </c>
      <c r="F18" s="235">
        <v>0</v>
      </c>
      <c r="G18" s="322">
        <f>E18*F18</f>
        <v>0</v>
      </c>
      <c r="H18" s="134">
        <f>IFERROR(G18/H33,0)</f>
        <v>0</v>
      </c>
    </row>
    <row r="19" spans="2:13" s="357" customFormat="1" ht="16" thickBot="1" x14ac:dyDescent="0.4">
      <c r="B19" s="894" t="s">
        <v>21</v>
      </c>
      <c r="C19" s="895"/>
      <c r="D19" s="896"/>
      <c r="E19" s="897">
        <f>SUM(E14:E18)</f>
        <v>0</v>
      </c>
      <c r="F19" s="898"/>
      <c r="G19" s="899">
        <f>SUM(G14:G18)</f>
        <v>0</v>
      </c>
      <c r="H19" s="900">
        <f>IFERROR(G19/H33,0)</f>
        <v>0</v>
      </c>
      <c r="J19" s="901"/>
      <c r="K19" s="901"/>
      <c r="L19" s="901"/>
      <c r="M19" s="901"/>
    </row>
    <row r="20" spans="2:13" s="315" customFormat="1" ht="33" customHeight="1" x14ac:dyDescent="0.35">
      <c r="B20" s="316" t="s">
        <v>142</v>
      </c>
      <c r="C20" s="311" t="s">
        <v>100</v>
      </c>
      <c r="D20" s="311" t="s">
        <v>101</v>
      </c>
      <c r="E20" s="312" t="s">
        <v>102</v>
      </c>
      <c r="F20" s="313" t="s">
        <v>103</v>
      </c>
      <c r="G20" s="313" t="s">
        <v>164</v>
      </c>
      <c r="H20" s="314" t="s">
        <v>165</v>
      </c>
      <c r="J20" s="71"/>
      <c r="K20" s="71"/>
      <c r="L20" s="71"/>
      <c r="M20" s="71"/>
    </row>
    <row r="21" spans="2:13" s="71" customFormat="1" ht="15.5" x14ac:dyDescent="0.35">
      <c r="B21" s="89" t="s">
        <v>49</v>
      </c>
      <c r="C21" s="317">
        <v>0</v>
      </c>
      <c r="D21" s="317">
        <v>0</v>
      </c>
      <c r="E21" s="318">
        <f>C21*D21</f>
        <v>0</v>
      </c>
      <c r="F21" s="82">
        <v>0</v>
      </c>
      <c r="G21" s="319">
        <f>E21*F21</f>
        <v>0</v>
      </c>
      <c r="H21" s="133">
        <f>IFERROR(G21/H33,0)</f>
        <v>0</v>
      </c>
    </row>
    <row r="22" spans="2:13" s="71" customFormat="1" ht="16" thickBot="1" x14ac:dyDescent="0.4">
      <c r="B22" s="248" t="s">
        <v>49</v>
      </c>
      <c r="C22" s="320">
        <v>0</v>
      </c>
      <c r="D22" s="320">
        <v>0</v>
      </c>
      <c r="E22" s="321">
        <f>C22*D22</f>
        <v>0</v>
      </c>
      <c r="F22" s="235">
        <v>0</v>
      </c>
      <c r="G22" s="322">
        <f>E22*F22</f>
        <v>0</v>
      </c>
      <c r="H22" s="134">
        <f>IFERROR(G22/H33,0)</f>
        <v>0</v>
      </c>
    </row>
    <row r="23" spans="2:13" s="357" customFormat="1" ht="16" thickBot="1" x14ac:dyDescent="0.4">
      <c r="B23" s="894" t="s">
        <v>21</v>
      </c>
      <c r="C23" s="895"/>
      <c r="D23" s="896"/>
      <c r="E23" s="897">
        <f>SUM(E21:E22)</f>
        <v>0</v>
      </c>
      <c r="F23" s="898"/>
      <c r="G23" s="899">
        <f>SUM(G21:G22)</f>
        <v>0</v>
      </c>
      <c r="H23" s="900">
        <f>IFERROR(G23/H33,0)</f>
        <v>0</v>
      </c>
    </row>
    <row r="24" spans="2:13" s="71" customFormat="1" ht="32.25" customHeight="1" x14ac:dyDescent="0.35">
      <c r="B24" s="316" t="s">
        <v>62</v>
      </c>
      <c r="C24" s="311" t="s">
        <v>100</v>
      </c>
      <c r="D24" s="311" t="s">
        <v>101</v>
      </c>
      <c r="E24" s="312" t="s">
        <v>102</v>
      </c>
      <c r="F24" s="313" t="s">
        <v>103</v>
      </c>
      <c r="G24" s="313" t="s">
        <v>164</v>
      </c>
      <c r="H24" s="314" t="s">
        <v>165</v>
      </c>
    </row>
    <row r="25" spans="2:13" s="71" customFormat="1" ht="15.5" x14ac:dyDescent="0.35">
      <c r="B25" s="89" t="s">
        <v>49</v>
      </c>
      <c r="C25" s="317">
        <v>0</v>
      </c>
      <c r="D25" s="317">
        <v>0</v>
      </c>
      <c r="E25" s="318">
        <f>C25*D25</f>
        <v>0</v>
      </c>
      <c r="F25" s="82">
        <v>0</v>
      </c>
      <c r="G25" s="319">
        <f>E25*F25</f>
        <v>0</v>
      </c>
      <c r="H25" s="133">
        <f>IFERROR(G25/H33,0)</f>
        <v>0</v>
      </c>
    </row>
    <row r="26" spans="2:13" s="71" customFormat="1" ht="16" thickBot="1" x14ac:dyDescent="0.4">
      <c r="B26" s="248" t="s">
        <v>49</v>
      </c>
      <c r="C26" s="320">
        <v>0</v>
      </c>
      <c r="D26" s="320">
        <v>0</v>
      </c>
      <c r="E26" s="321">
        <f>C26*D26</f>
        <v>0</v>
      </c>
      <c r="F26" s="235">
        <v>0</v>
      </c>
      <c r="G26" s="322">
        <f>E26*F26</f>
        <v>0</v>
      </c>
      <c r="H26" s="134">
        <f>IFERROR(G26/H33,0)</f>
        <v>0</v>
      </c>
    </row>
    <row r="27" spans="2:13" s="357" customFormat="1" ht="16" thickBot="1" x14ac:dyDescent="0.4">
      <c r="B27" s="894" t="s">
        <v>21</v>
      </c>
      <c r="C27" s="895"/>
      <c r="D27" s="896"/>
      <c r="E27" s="897">
        <f>SUM(E25:E26)</f>
        <v>0</v>
      </c>
      <c r="F27" s="898"/>
      <c r="G27" s="899">
        <f>SUM(G25:G26)</f>
        <v>0</v>
      </c>
      <c r="H27" s="900">
        <f>IFERROR(G27/H33,0)</f>
        <v>0</v>
      </c>
      <c r="J27" s="901"/>
      <c r="K27" s="901"/>
      <c r="L27" s="901"/>
      <c r="M27" s="901"/>
    </row>
    <row r="28" spans="2:13" s="315" customFormat="1" ht="30" customHeight="1" x14ac:dyDescent="0.35">
      <c r="B28" s="316" t="s">
        <v>143</v>
      </c>
      <c r="C28" s="311" t="s">
        <v>100</v>
      </c>
      <c r="D28" s="311" t="s">
        <v>101</v>
      </c>
      <c r="E28" s="312" t="s">
        <v>102</v>
      </c>
      <c r="F28" s="313" t="s">
        <v>103</v>
      </c>
      <c r="G28" s="313" t="s">
        <v>164</v>
      </c>
      <c r="H28" s="314" t="s">
        <v>165</v>
      </c>
      <c r="J28" s="71"/>
      <c r="K28" s="71"/>
      <c r="L28" s="71"/>
      <c r="M28" s="71"/>
    </row>
    <row r="29" spans="2:13" s="71" customFormat="1" ht="15.5" x14ac:dyDescent="0.35">
      <c r="B29" s="89" t="s">
        <v>49</v>
      </c>
      <c r="C29" s="317">
        <v>0</v>
      </c>
      <c r="D29" s="317">
        <v>0</v>
      </c>
      <c r="E29" s="318">
        <f>C29*D29</f>
        <v>0</v>
      </c>
      <c r="F29" s="82">
        <v>0</v>
      </c>
      <c r="G29" s="319">
        <f>E29*F29</f>
        <v>0</v>
      </c>
      <c r="H29" s="133">
        <f>IFERROR(G29/H33,0)</f>
        <v>0</v>
      </c>
    </row>
    <row r="30" spans="2:13" s="71" customFormat="1" ht="16" thickBot="1" x14ac:dyDescent="0.4">
      <c r="B30" s="248" t="s">
        <v>49</v>
      </c>
      <c r="C30" s="320">
        <v>0</v>
      </c>
      <c r="D30" s="320">
        <v>0</v>
      </c>
      <c r="E30" s="321">
        <f>C30*D30</f>
        <v>0</v>
      </c>
      <c r="F30" s="235">
        <v>0</v>
      </c>
      <c r="G30" s="322">
        <f>E30*F30</f>
        <v>0</v>
      </c>
      <c r="H30" s="134">
        <f>IFERROR(G30/H33,0)</f>
        <v>0</v>
      </c>
    </row>
    <row r="31" spans="2:13" s="357" customFormat="1" ht="16" thickBot="1" x14ac:dyDescent="0.4">
      <c r="B31" s="894" t="s">
        <v>21</v>
      </c>
      <c r="C31" s="895"/>
      <c r="D31" s="896"/>
      <c r="E31" s="897">
        <f>SUM(E29:E30)</f>
        <v>0</v>
      </c>
      <c r="F31" s="896"/>
      <c r="G31" s="899">
        <f>SUM(G29:G30)</f>
        <v>0</v>
      </c>
      <c r="H31" s="900">
        <f>IFERROR(G31/H33,0)</f>
        <v>0</v>
      </c>
      <c r="J31" s="279"/>
      <c r="K31" s="279"/>
      <c r="L31" s="279"/>
      <c r="M31" s="279"/>
    </row>
    <row r="32" spans="2:13" s="279" customFormat="1" ht="25.5" customHeight="1" x14ac:dyDescent="0.35">
      <c r="G32" s="747" t="s">
        <v>150</v>
      </c>
      <c r="H32" s="323">
        <f>SUM(E12,E19,E23,E27,E31)</f>
        <v>0</v>
      </c>
      <c r="I32" s="295" t="str">
        <f>D4</f>
        <v>lbs, ct, bu</v>
      </c>
    </row>
    <row r="33" spans="2:15" s="279" customFormat="1" ht="20.25" customHeight="1" thickBot="1" x14ac:dyDescent="0.4">
      <c r="B33" s="324"/>
      <c r="C33" s="324"/>
      <c r="D33" s="324"/>
      <c r="E33" s="1029" t="s">
        <v>144</v>
      </c>
      <c r="F33" s="1029"/>
      <c r="G33" s="1029"/>
      <c r="H33" s="325">
        <f>SUM(G12,G19,G23,G27,G31)</f>
        <v>0</v>
      </c>
      <c r="I33" s="295"/>
      <c r="J33" s="295"/>
    </row>
    <row r="34" spans="2:15" s="279" customFormat="1" ht="24" thickBot="1" x14ac:dyDescent="0.6">
      <c r="B34" s="1030" t="s">
        <v>354</v>
      </c>
      <c r="C34" s="1031"/>
      <c r="D34" s="1032"/>
      <c r="J34" s="141"/>
      <c r="K34" s="141"/>
      <c r="L34" s="141"/>
      <c r="M34" s="141"/>
    </row>
    <row r="35" spans="2:15" s="71" customFormat="1" ht="19" thickBot="1" x14ac:dyDescent="0.5">
      <c r="B35" s="1033" t="s">
        <v>48</v>
      </c>
      <c r="C35" s="1034"/>
      <c r="D35" s="1035"/>
      <c r="E35"/>
      <c r="F35"/>
      <c r="G35"/>
      <c r="H35"/>
      <c r="I35"/>
      <c r="N35" s="141"/>
      <c r="O35" s="141"/>
    </row>
    <row r="36" spans="2:15" s="71" customFormat="1" ht="15.5" x14ac:dyDescent="0.35">
      <c r="B36" s="118" t="s">
        <v>47</v>
      </c>
      <c r="C36" s="346">
        <f>'Describe Your Farm'!C14</f>
        <v>0</v>
      </c>
      <c r="D36" s="347" t="s">
        <v>9</v>
      </c>
      <c r="F36" s="274"/>
      <c r="G36" s="274"/>
      <c r="H36" s="69"/>
      <c r="I36"/>
      <c r="K36" s="72"/>
    </row>
    <row r="37" spans="2:15" s="71" customFormat="1" ht="15.5" x14ac:dyDescent="0.35">
      <c r="B37" s="119" t="s">
        <v>8</v>
      </c>
      <c r="C37" s="348">
        <f>'Describe Your Farm'!C15</f>
        <v>0</v>
      </c>
      <c r="D37" s="349" t="s">
        <v>9</v>
      </c>
      <c r="F37" s="274"/>
      <c r="G37" s="274"/>
      <c r="H37" s="69"/>
      <c r="I37"/>
    </row>
    <row r="38" spans="2:15" s="71" customFormat="1" ht="15.5" x14ac:dyDescent="0.35">
      <c r="B38" s="119" t="s">
        <v>11</v>
      </c>
      <c r="C38" s="286">
        <f>IFERROR(43500/(C36*C37),0)</f>
        <v>0</v>
      </c>
      <c r="D38" s="350" t="s">
        <v>12</v>
      </c>
      <c r="E38"/>
      <c r="F38" s="1036"/>
      <c r="G38" s="1036"/>
      <c r="H38" s="1036"/>
    </row>
    <row r="39" spans="2:15" s="71" customFormat="1" ht="15.5" x14ac:dyDescent="0.35">
      <c r="B39" s="806" t="s">
        <v>361</v>
      </c>
      <c r="C39" s="85">
        <v>0</v>
      </c>
      <c r="D39" s="351" t="str">
        <f>D4</f>
        <v>lbs, ct, bu</v>
      </c>
      <c r="E39"/>
      <c r="F39" s="1037"/>
      <c r="G39" s="1037"/>
      <c r="H39" s="1037"/>
    </row>
    <row r="40" spans="2:15" s="71" customFormat="1" ht="15.5" x14ac:dyDescent="0.35">
      <c r="B40" s="119" t="s">
        <v>125</v>
      </c>
      <c r="C40" s="352">
        <f>H32</f>
        <v>0</v>
      </c>
      <c r="D40" s="353" t="str">
        <f>D39</f>
        <v>lbs, ct, bu</v>
      </c>
      <c r="E40"/>
      <c r="F40" s="69"/>
      <c r="G40" s="69"/>
      <c r="H40" s="69"/>
      <c r="I40"/>
    </row>
    <row r="41" spans="2:15" s="71" customFormat="1" ht="15.5" x14ac:dyDescent="0.35">
      <c r="B41" s="806" t="s">
        <v>360</v>
      </c>
      <c r="C41" s="354">
        <f>IFERROR(C40/C39,0)</f>
        <v>0</v>
      </c>
      <c r="D41" s="345" t="s">
        <v>12</v>
      </c>
      <c r="E41"/>
      <c r="F41"/>
      <c r="G41"/>
      <c r="H41"/>
      <c r="I41"/>
    </row>
    <row r="42" spans="2:15" s="71" customFormat="1" ht="15.5" x14ac:dyDescent="0.35">
      <c r="B42" s="119" t="s">
        <v>126</v>
      </c>
      <c r="C42" s="354">
        <f>IFERROR(C41/C38,0)</f>
        <v>0</v>
      </c>
      <c r="D42" s="345" t="s">
        <v>13</v>
      </c>
      <c r="E42"/>
      <c r="F42"/>
      <c r="G42"/>
      <c r="H42"/>
      <c r="I42"/>
    </row>
    <row r="43" spans="2:15" s="71" customFormat="1" ht="15.5" x14ac:dyDescent="0.35">
      <c r="B43" s="119" t="s">
        <v>166</v>
      </c>
      <c r="C43" s="348">
        <f>'Describe Your Farm'!C21</f>
        <v>0</v>
      </c>
      <c r="D43" s="345" t="s">
        <v>13</v>
      </c>
      <c r="E43"/>
      <c r="F43"/>
      <c r="G43"/>
      <c r="H43"/>
      <c r="I43"/>
    </row>
    <row r="44" spans="2:15" s="71" customFormat="1" ht="15" thickBot="1" x14ac:dyDescent="0.4">
      <c r="B44" s="73"/>
      <c r="C44" s="117"/>
      <c r="D44" s="74"/>
      <c r="E44"/>
      <c r="F44"/>
      <c r="G44"/>
      <c r="J44"/>
      <c r="K44"/>
      <c r="L44"/>
      <c r="M44"/>
    </row>
    <row r="45" spans="2:15" ht="26.5" thickBot="1" x14ac:dyDescent="0.65">
      <c r="B45" s="940" t="s">
        <v>29</v>
      </c>
      <c r="C45" s="1028"/>
      <c r="D45" s="941"/>
      <c r="H45" s="30"/>
      <c r="J45" s="281"/>
      <c r="K45" s="281"/>
      <c r="L45" s="69"/>
      <c r="M45" s="69"/>
    </row>
    <row r="46" spans="2:15" s="69" customFormat="1" ht="15.5" x14ac:dyDescent="0.35">
      <c r="B46" s="657" t="s">
        <v>190</v>
      </c>
      <c r="C46" s="709" t="str">
        <f>'Describe Your Farm'!C14&amp;" "&amp;'Describe Your Farm'!D14</f>
        <v>0 feet</v>
      </c>
      <c r="D46" s="284"/>
      <c r="E46"/>
      <c r="F46"/>
      <c r="G46" s="280"/>
      <c r="H46" s="172"/>
      <c r="I46" s="172"/>
      <c r="J46" s="140"/>
      <c r="K46" s="140"/>
      <c r="L46"/>
      <c r="M46"/>
    </row>
    <row r="47" spans="2:15" ht="15.5" x14ac:dyDescent="0.35">
      <c r="B47" s="709" t="s">
        <v>32</v>
      </c>
      <c r="C47" s="710">
        <f>C41</f>
        <v>0</v>
      </c>
      <c r="D47" s="284"/>
      <c r="E47" s="284"/>
      <c r="F47" s="284"/>
      <c r="G47" s="77"/>
      <c r="H47" s="77"/>
      <c r="I47" s="77"/>
      <c r="J47" s="282"/>
      <c r="K47" s="282"/>
      <c r="L47" s="282"/>
      <c r="M47" s="282"/>
    </row>
    <row r="48" spans="2:15" s="282" customFormat="1" ht="15.5" x14ac:dyDescent="0.35">
      <c r="B48" s="283" t="s">
        <v>177</v>
      </c>
      <c r="C48" s="80">
        <v>0</v>
      </c>
    </row>
    <row r="49" spans="2:13" s="282" customFormat="1" x14ac:dyDescent="0.35">
      <c r="B49" s="283" t="s">
        <v>362</v>
      </c>
      <c r="C49" s="294">
        <v>0</v>
      </c>
      <c r="J49" s="140"/>
      <c r="K49" s="140"/>
      <c r="L49" s="71"/>
      <c r="M49" s="71"/>
    </row>
    <row r="50" spans="2:13" s="71" customFormat="1" ht="15.75" customHeight="1" x14ac:dyDescent="0.35">
      <c r="B50" s="995" t="s">
        <v>57</v>
      </c>
      <c r="C50" s="997" t="s">
        <v>319</v>
      </c>
      <c r="D50" s="998"/>
      <c r="E50" s="999" t="s">
        <v>6</v>
      </c>
      <c r="F50" s="990" t="s">
        <v>182</v>
      </c>
      <c r="G50" s="76"/>
      <c r="H50" s="1049"/>
      <c r="I50" s="1050"/>
      <c r="J50" s="140"/>
      <c r="K50" s="140"/>
    </row>
    <row r="51" spans="2:13" s="71" customFormat="1" ht="15.5" x14ac:dyDescent="0.35">
      <c r="B51" s="996"/>
      <c r="C51" s="681" t="s">
        <v>134</v>
      </c>
      <c r="D51" s="673" t="s">
        <v>135</v>
      </c>
      <c r="E51" s="1000"/>
      <c r="F51" s="1001"/>
      <c r="G51" s="76"/>
      <c r="H51" s="1049"/>
      <c r="I51" s="1050"/>
      <c r="J51" s="140"/>
      <c r="K51" s="140"/>
      <c r="L51"/>
      <c r="M51"/>
    </row>
    <row r="52" spans="2:13" ht="15.5" x14ac:dyDescent="0.35">
      <c r="B52" s="686" t="s">
        <v>50</v>
      </c>
      <c r="C52" s="91">
        <v>0</v>
      </c>
      <c r="D52" s="91">
        <v>0</v>
      </c>
      <c r="E52" s="676" t="s">
        <v>320</v>
      </c>
      <c r="F52" s="687"/>
      <c r="G52" s="76"/>
      <c r="H52" s="76"/>
      <c r="I52" s="76"/>
      <c r="J52" s="140"/>
      <c r="K52" s="140"/>
    </row>
    <row r="53" spans="2:13" ht="15.5" x14ac:dyDescent="0.35">
      <c r="B53" s="688" t="s">
        <v>155</v>
      </c>
      <c r="C53" s="80">
        <v>0</v>
      </c>
      <c r="D53" s="80">
        <v>0</v>
      </c>
      <c r="E53" s="674" t="s">
        <v>320</v>
      </c>
      <c r="F53" s="687"/>
      <c r="G53" s="76"/>
      <c r="H53" s="76"/>
      <c r="I53" s="76"/>
      <c r="J53" s="140"/>
      <c r="K53" s="140"/>
    </row>
    <row r="54" spans="2:13" ht="15.5" x14ac:dyDescent="0.35">
      <c r="B54" s="688" t="s">
        <v>156</v>
      </c>
      <c r="C54" s="80">
        <v>0</v>
      </c>
      <c r="D54" s="80">
        <v>0</v>
      </c>
      <c r="E54" s="674" t="s">
        <v>320</v>
      </c>
      <c r="F54" s="687"/>
      <c r="G54" s="76"/>
      <c r="H54" s="76"/>
      <c r="I54" s="76"/>
      <c r="J54" s="77"/>
      <c r="K54" s="77"/>
      <c r="L54" s="76"/>
      <c r="M54" s="76"/>
    </row>
    <row r="55" spans="2:13" s="76" customFormat="1" ht="15.5" x14ac:dyDescent="0.35">
      <c r="B55" s="688" t="s">
        <v>157</v>
      </c>
      <c r="C55" s="80">
        <v>0</v>
      </c>
      <c r="D55" s="80">
        <v>0</v>
      </c>
      <c r="E55" s="674" t="s">
        <v>320</v>
      </c>
      <c r="F55" s="687"/>
      <c r="J55" s="77"/>
      <c r="K55" s="77"/>
    </row>
    <row r="56" spans="2:13" s="76" customFormat="1" ht="15.5" x14ac:dyDescent="0.35">
      <c r="B56" s="86" t="s">
        <v>51</v>
      </c>
      <c r="C56" s="80">
        <v>0</v>
      </c>
      <c r="D56" s="80">
        <v>0</v>
      </c>
      <c r="E56" s="674" t="s">
        <v>320</v>
      </c>
      <c r="F56" s="687"/>
      <c r="J56" s="77"/>
      <c r="K56" s="77"/>
    </row>
    <row r="57" spans="2:13" s="76" customFormat="1" ht="15.5" x14ac:dyDescent="0.35">
      <c r="B57" s="566" t="s">
        <v>236</v>
      </c>
      <c r="C57" s="80">
        <v>0</v>
      </c>
      <c r="D57" s="80">
        <v>0</v>
      </c>
      <c r="E57" s="674" t="s">
        <v>320</v>
      </c>
      <c r="F57" s="687"/>
      <c r="J57" s="77"/>
      <c r="K57" s="77"/>
    </row>
    <row r="58" spans="2:13" s="76" customFormat="1" ht="15.5" x14ac:dyDescent="0.35">
      <c r="B58" s="689" t="s">
        <v>58</v>
      </c>
      <c r="C58" s="287">
        <f>SUM(C52:C57)/60</f>
        <v>0</v>
      </c>
      <c r="D58" s="288">
        <f>(SUM(D52:D57))/60</f>
        <v>0</v>
      </c>
      <c r="E58" s="675" t="s">
        <v>321</v>
      </c>
      <c r="F58" s="690">
        <f>(C58*E100)+(D58*E101)</f>
        <v>0</v>
      </c>
      <c r="J58" s="77"/>
      <c r="K58" s="77"/>
    </row>
    <row r="59" spans="2:13" s="76" customFormat="1" ht="15.75" customHeight="1" x14ac:dyDescent="0.35">
      <c r="B59" s="985" t="s">
        <v>56</v>
      </c>
      <c r="C59" s="987" t="s">
        <v>319</v>
      </c>
      <c r="D59" s="987"/>
      <c r="E59" s="988" t="s">
        <v>6</v>
      </c>
      <c r="F59" s="990" t="s">
        <v>182</v>
      </c>
      <c r="J59" s="77"/>
    </row>
    <row r="60" spans="2:13" s="76" customFormat="1" ht="15.5" x14ac:dyDescent="0.35">
      <c r="B60" s="985"/>
      <c r="C60" s="746" t="s">
        <v>134</v>
      </c>
      <c r="D60" s="673" t="s">
        <v>135</v>
      </c>
      <c r="E60" s="988"/>
      <c r="F60" s="1001"/>
      <c r="J60" s="77"/>
    </row>
    <row r="61" spans="2:13" s="76" customFormat="1" ht="15.5" x14ac:dyDescent="0.35">
      <c r="B61" s="686" t="s">
        <v>41</v>
      </c>
      <c r="C61" s="91">
        <v>0</v>
      </c>
      <c r="D61" s="91">
        <v>0</v>
      </c>
      <c r="E61" s="676" t="s">
        <v>320</v>
      </c>
      <c r="F61" s="687"/>
    </row>
    <row r="62" spans="2:13" s="76" customFormat="1" ht="15.5" x14ac:dyDescent="0.35">
      <c r="B62" s="688" t="s">
        <v>179</v>
      </c>
      <c r="C62" s="80">
        <v>0</v>
      </c>
      <c r="D62" s="80">
        <v>0</v>
      </c>
      <c r="E62" s="674" t="s">
        <v>320</v>
      </c>
      <c r="F62" s="687"/>
    </row>
    <row r="63" spans="2:13" s="76" customFormat="1" ht="15.5" x14ac:dyDescent="0.35">
      <c r="B63" s="688" t="s">
        <v>180</v>
      </c>
      <c r="C63" s="80">
        <v>0</v>
      </c>
      <c r="D63" s="80">
        <v>0</v>
      </c>
      <c r="E63" s="674" t="s">
        <v>320</v>
      </c>
      <c r="F63" s="687"/>
    </row>
    <row r="64" spans="2:13" s="76" customFormat="1" ht="15.5" x14ac:dyDescent="0.35">
      <c r="B64" s="688" t="s">
        <v>181</v>
      </c>
      <c r="C64" s="80">
        <v>0</v>
      </c>
      <c r="D64" s="80">
        <v>0</v>
      </c>
      <c r="E64" s="674" t="s">
        <v>320</v>
      </c>
      <c r="F64" s="687"/>
    </row>
    <row r="65" spans="2:13" s="76" customFormat="1" ht="15.5" x14ac:dyDescent="0.35">
      <c r="B65" s="688" t="s">
        <v>42</v>
      </c>
      <c r="C65" s="80">
        <v>0</v>
      </c>
      <c r="D65" s="80">
        <v>0</v>
      </c>
      <c r="E65" s="674" t="s">
        <v>320</v>
      </c>
      <c r="F65" s="687"/>
    </row>
    <row r="66" spans="2:13" s="76" customFormat="1" ht="15.5" x14ac:dyDescent="0.35">
      <c r="B66" s="688" t="s">
        <v>43</v>
      </c>
      <c r="C66" s="80">
        <v>0</v>
      </c>
      <c r="D66" s="80">
        <v>0</v>
      </c>
      <c r="E66" s="674" t="s">
        <v>320</v>
      </c>
      <c r="F66" s="687"/>
    </row>
    <row r="67" spans="2:13" s="76" customFormat="1" ht="15.5" x14ac:dyDescent="0.35">
      <c r="B67" s="691" t="s">
        <v>286</v>
      </c>
      <c r="C67" s="96">
        <v>0</v>
      </c>
      <c r="D67" s="96">
        <v>0</v>
      </c>
      <c r="E67" s="674" t="s">
        <v>320</v>
      </c>
      <c r="F67" s="687"/>
    </row>
    <row r="68" spans="2:13" s="76" customFormat="1" ht="15.5" x14ac:dyDescent="0.35">
      <c r="B68" s="691" t="s">
        <v>408</v>
      </c>
      <c r="C68" s="96">
        <v>0</v>
      </c>
      <c r="D68" s="96">
        <v>0</v>
      </c>
      <c r="E68" s="674" t="s">
        <v>320</v>
      </c>
      <c r="F68" s="687"/>
    </row>
    <row r="69" spans="2:13" s="76" customFormat="1" ht="15.5" x14ac:dyDescent="0.35">
      <c r="B69" s="86" t="s">
        <v>44</v>
      </c>
      <c r="C69" s="80">
        <v>0</v>
      </c>
      <c r="D69" s="80">
        <v>0</v>
      </c>
      <c r="E69" s="674" t="s">
        <v>320</v>
      </c>
      <c r="F69" s="687"/>
    </row>
    <row r="70" spans="2:13" s="76" customFormat="1" ht="15.5" x14ac:dyDescent="0.35">
      <c r="B70" s="566" t="s">
        <v>236</v>
      </c>
      <c r="C70" s="80">
        <v>0</v>
      </c>
      <c r="D70" s="80">
        <v>0</v>
      </c>
      <c r="E70" s="674" t="s">
        <v>320</v>
      </c>
      <c r="F70" s="687"/>
    </row>
    <row r="71" spans="2:13" s="76" customFormat="1" ht="15.5" x14ac:dyDescent="0.35">
      <c r="B71" s="689" t="s">
        <v>53</v>
      </c>
      <c r="C71" s="287">
        <f>SUM(C61:C70)/60</f>
        <v>0</v>
      </c>
      <c r="D71" s="287">
        <f>SUM(D61:D70)/60</f>
        <v>0</v>
      </c>
      <c r="E71" s="682" t="s">
        <v>321</v>
      </c>
      <c r="F71" s="692">
        <f>(C71*E100)+(D71*E101)</f>
        <v>0</v>
      </c>
      <c r="J71" s="279"/>
      <c r="K71" s="279"/>
      <c r="L71" s="279"/>
      <c r="M71" s="279"/>
    </row>
    <row r="72" spans="2:13" s="279" customFormat="1" ht="15.75" customHeight="1" x14ac:dyDescent="0.35">
      <c r="B72" s="985" t="s">
        <v>55</v>
      </c>
      <c r="C72" s="987" t="s">
        <v>319</v>
      </c>
      <c r="D72" s="987"/>
      <c r="E72" s="989" t="s">
        <v>6</v>
      </c>
      <c r="F72" s="990" t="s">
        <v>182</v>
      </c>
    </row>
    <row r="73" spans="2:13" s="279" customFormat="1" ht="15.5" x14ac:dyDescent="0.35">
      <c r="B73" s="985"/>
      <c r="C73" s="273" t="s">
        <v>134</v>
      </c>
      <c r="D73" s="289" t="s">
        <v>135</v>
      </c>
      <c r="E73" s="1005"/>
      <c r="F73" s="1001"/>
      <c r="J73" s="76"/>
      <c r="K73" s="76"/>
      <c r="L73" s="76"/>
      <c r="M73" s="76"/>
    </row>
    <row r="74" spans="2:13" s="76" customFormat="1" ht="15.5" x14ac:dyDescent="0.35">
      <c r="B74" s="693" t="s">
        <v>185</v>
      </c>
      <c r="C74" s="91">
        <v>0</v>
      </c>
      <c r="D74" s="91">
        <v>0</v>
      </c>
      <c r="E74" s="676" t="s">
        <v>321</v>
      </c>
      <c r="F74" s="694"/>
    </row>
    <row r="75" spans="2:13" s="76" customFormat="1" ht="15.5" x14ac:dyDescent="0.35">
      <c r="B75" s="695" t="s">
        <v>30</v>
      </c>
      <c r="C75" s="80">
        <v>0</v>
      </c>
      <c r="D75" s="80">
        <v>0</v>
      </c>
      <c r="E75" s="674" t="s">
        <v>321</v>
      </c>
      <c r="F75" s="694"/>
    </row>
    <row r="76" spans="2:13" s="76" customFormat="1" ht="15.5" x14ac:dyDescent="0.35">
      <c r="B76" s="695" t="s">
        <v>31</v>
      </c>
      <c r="C76" s="80">
        <v>0</v>
      </c>
      <c r="D76" s="80">
        <v>0</v>
      </c>
      <c r="E76" s="674" t="s">
        <v>321</v>
      </c>
      <c r="F76" s="694"/>
    </row>
    <row r="77" spans="2:13" s="76" customFormat="1" ht="15.5" x14ac:dyDescent="0.35">
      <c r="B77" s="695" t="s">
        <v>90</v>
      </c>
      <c r="C77" s="80">
        <v>0</v>
      </c>
      <c r="D77" s="80">
        <v>0</v>
      </c>
      <c r="E77" s="674" t="s">
        <v>321</v>
      </c>
      <c r="F77" s="694"/>
    </row>
    <row r="78" spans="2:13" s="76" customFormat="1" ht="15.5" x14ac:dyDescent="0.35">
      <c r="B78" s="695" t="s">
        <v>89</v>
      </c>
      <c r="C78" s="80">
        <v>0</v>
      </c>
      <c r="D78" s="80">
        <v>0</v>
      </c>
      <c r="E78" s="674" t="s">
        <v>321</v>
      </c>
      <c r="F78" s="694"/>
    </row>
    <row r="79" spans="2:13" s="76" customFormat="1" ht="15.5" x14ac:dyDescent="0.35">
      <c r="B79" s="695" t="s">
        <v>412</v>
      </c>
      <c r="C79" s="80">
        <v>0</v>
      </c>
      <c r="D79" s="80">
        <v>0</v>
      </c>
      <c r="E79" s="674" t="s">
        <v>321</v>
      </c>
      <c r="F79" s="694"/>
    </row>
    <row r="80" spans="2:13" s="76" customFormat="1" ht="15.5" x14ac:dyDescent="0.35">
      <c r="B80" s="883" t="s">
        <v>37</v>
      </c>
      <c r="C80" s="80">
        <v>0</v>
      </c>
      <c r="D80" s="80">
        <v>0</v>
      </c>
      <c r="E80" s="674" t="s">
        <v>321</v>
      </c>
      <c r="F80" s="694"/>
    </row>
    <row r="81" spans="2:13" s="76" customFormat="1" ht="15.5" x14ac:dyDescent="0.35">
      <c r="B81" s="566" t="s">
        <v>236</v>
      </c>
      <c r="C81" s="80">
        <v>0</v>
      </c>
      <c r="D81" s="80">
        <v>0</v>
      </c>
      <c r="E81" s="674" t="s">
        <v>321</v>
      </c>
      <c r="F81" s="687"/>
    </row>
    <row r="82" spans="2:13" s="76" customFormat="1" ht="15.5" x14ac:dyDescent="0.35">
      <c r="B82" s="696" t="s">
        <v>137</v>
      </c>
      <c r="C82" s="683">
        <f>SUM(C74:C81)</f>
        <v>0</v>
      </c>
      <c r="D82" s="684">
        <f>SUM(D74:D81)</f>
        <v>0</v>
      </c>
      <c r="E82" s="685" t="s">
        <v>321</v>
      </c>
      <c r="F82" s="697">
        <f>(C82*E100)+(D82*E101)</f>
        <v>0</v>
      </c>
      <c r="G82" s="138"/>
    </row>
    <row r="83" spans="2:13" s="76" customFormat="1" ht="15.75" customHeight="1" x14ac:dyDescent="0.35">
      <c r="B83" s="985" t="s">
        <v>54</v>
      </c>
      <c r="C83" s="987" t="s">
        <v>319</v>
      </c>
      <c r="D83" s="987"/>
      <c r="E83" s="988" t="s">
        <v>6</v>
      </c>
      <c r="F83" s="990" t="s">
        <v>182</v>
      </c>
    </row>
    <row r="84" spans="2:13" s="76" customFormat="1" ht="15.5" x14ac:dyDescent="0.35">
      <c r="B84" s="986"/>
      <c r="C84" s="711" t="s">
        <v>134</v>
      </c>
      <c r="D84" s="285" t="s">
        <v>135</v>
      </c>
      <c r="E84" s="989"/>
      <c r="F84" s="991"/>
    </row>
    <row r="85" spans="2:13" s="76" customFormat="1" ht="15.5" x14ac:dyDescent="0.35">
      <c r="B85" s="993" t="str">
        <f>"Remember: Estimated Total Crop Yield per Bed is "&amp;C39&amp;" "&amp;D39</f>
        <v>Remember: Estimated Total Crop Yield per Bed is 0 lbs, ct, bu</v>
      </c>
      <c r="C85" s="994"/>
      <c r="D85" s="712"/>
      <c r="E85" s="713"/>
      <c r="F85" s="714"/>
    </row>
    <row r="86" spans="2:13" s="76" customFormat="1" ht="15.5" x14ac:dyDescent="0.35">
      <c r="B86" s="693" t="s">
        <v>33</v>
      </c>
      <c r="C86" s="79">
        <v>0</v>
      </c>
      <c r="D86" s="79">
        <v>0</v>
      </c>
      <c r="E86" s="677" t="s">
        <v>321</v>
      </c>
      <c r="F86" s="694"/>
    </row>
    <row r="87" spans="2:13" s="76" customFormat="1" ht="15.5" x14ac:dyDescent="0.35">
      <c r="B87" s="698" t="s">
        <v>34</v>
      </c>
      <c r="C87" s="80">
        <v>0</v>
      </c>
      <c r="D87" s="80">
        <v>0</v>
      </c>
      <c r="E87" s="679" t="s">
        <v>321</v>
      </c>
      <c r="F87" s="699"/>
    </row>
    <row r="88" spans="2:13" s="76" customFormat="1" ht="15.5" x14ac:dyDescent="0.35">
      <c r="B88" s="700" t="s">
        <v>36</v>
      </c>
      <c r="C88" s="80">
        <v>0</v>
      </c>
      <c r="D88" s="80">
        <v>0</v>
      </c>
      <c r="E88" s="679" t="s">
        <v>321</v>
      </c>
      <c r="F88" s="699"/>
    </row>
    <row r="89" spans="2:13" s="76" customFormat="1" ht="15.5" x14ac:dyDescent="0.35">
      <c r="B89" s="641" t="s">
        <v>412</v>
      </c>
      <c r="C89" s="97">
        <v>0</v>
      </c>
      <c r="D89" s="97">
        <v>0</v>
      </c>
      <c r="E89" s="678" t="s">
        <v>321</v>
      </c>
      <c r="F89" s="701"/>
    </row>
    <row r="90" spans="2:13" s="76" customFormat="1" ht="15.5" x14ac:dyDescent="0.35">
      <c r="B90" s="883" t="s">
        <v>35</v>
      </c>
      <c r="C90" s="97">
        <v>0</v>
      </c>
      <c r="D90" s="97">
        <v>0</v>
      </c>
      <c r="E90" s="678" t="s">
        <v>321</v>
      </c>
      <c r="F90" s="701"/>
    </row>
    <row r="91" spans="2:13" s="76" customFormat="1" ht="15.5" x14ac:dyDescent="0.35">
      <c r="B91" s="566" t="s">
        <v>236</v>
      </c>
      <c r="C91" s="80">
        <v>0</v>
      </c>
      <c r="D91" s="80">
        <v>0</v>
      </c>
      <c r="E91" s="674" t="s">
        <v>321</v>
      </c>
      <c r="F91" s="687"/>
    </row>
    <row r="92" spans="2:13" s="76" customFormat="1" ht="15.5" x14ac:dyDescent="0.35">
      <c r="B92" s="702" t="s">
        <v>138</v>
      </c>
      <c r="C92" s="290">
        <f>SUM(C86:C91)</f>
        <v>0</v>
      </c>
      <c r="D92" s="291">
        <f>SUM(D86:D91)</f>
        <v>0</v>
      </c>
      <c r="E92" s="680" t="s">
        <v>321</v>
      </c>
      <c r="F92" s="703">
        <f>(C92*E100)+(D92*E101)</f>
        <v>0</v>
      </c>
      <c r="G92" s="139"/>
      <c r="J92" s="357"/>
      <c r="K92" s="357"/>
      <c r="L92" s="357"/>
      <c r="M92" s="357"/>
    </row>
    <row r="93" spans="2:13" s="357" customFormat="1" ht="15.5" x14ac:dyDescent="0.35">
      <c r="B93" s="704"/>
      <c r="C93" s="715" t="s">
        <v>134</v>
      </c>
      <c r="D93" s="715" t="s">
        <v>135</v>
      </c>
      <c r="E93" s="292"/>
      <c r="F93" s="705"/>
      <c r="J93" s="76"/>
      <c r="K93" s="76"/>
      <c r="L93" s="76"/>
      <c r="M93" s="76"/>
    </row>
    <row r="94" spans="2:13" s="76" customFormat="1" ht="15.5" x14ac:dyDescent="0.35">
      <c r="B94" s="706" t="s">
        <v>161</v>
      </c>
      <c r="C94" s="564">
        <f>SUM(C58,C71,C82,C92)</f>
        <v>0</v>
      </c>
      <c r="D94" s="564">
        <f>SUM(D58,D71,D82,D92)</f>
        <v>0</v>
      </c>
      <c r="E94" s="677" t="s">
        <v>321</v>
      </c>
      <c r="F94" s="707"/>
    </row>
    <row r="95" spans="2:13" s="76" customFormat="1" ht="18.75" customHeight="1" x14ac:dyDescent="0.35">
      <c r="B95" s="725" t="s">
        <v>162</v>
      </c>
      <c r="C95" s="726">
        <f>C94*C47</f>
        <v>0</v>
      </c>
      <c r="D95" s="726">
        <f>D94*F97</f>
        <v>0</v>
      </c>
      <c r="E95" s="678" t="s">
        <v>321</v>
      </c>
      <c r="F95" s="708"/>
      <c r="H95" s="565"/>
      <c r="I95" s="173"/>
    </row>
    <row r="96" spans="2:13" s="76" customFormat="1" ht="18.5" x14ac:dyDescent="0.45">
      <c r="B96" s="31"/>
      <c r="C96" s="31"/>
      <c r="D96" s="630"/>
      <c r="E96" s="657" t="s">
        <v>322</v>
      </c>
      <c r="F96" s="268">
        <f>F58+F71+F82+F92</f>
        <v>0</v>
      </c>
      <c r="G96" s="77"/>
      <c r="H96" s="565"/>
      <c r="I96" s="173"/>
      <c r="J96" s="326"/>
      <c r="K96" s="326"/>
      <c r="L96" s="326"/>
      <c r="M96" s="326"/>
    </row>
    <row r="97" spans="2:16" s="76" customFormat="1" ht="18.5" x14ac:dyDescent="0.45">
      <c r="B97" s="31"/>
      <c r="C97" s="31"/>
      <c r="D97" s="630"/>
      <c r="E97" s="657" t="s">
        <v>139</v>
      </c>
      <c r="F97" s="874">
        <f>C41</f>
        <v>0</v>
      </c>
      <c r="G97" s="77"/>
      <c r="J97" s="326"/>
      <c r="K97" s="326"/>
      <c r="L97" s="326"/>
      <c r="M97" s="326"/>
      <c r="N97" s="326"/>
      <c r="O97" s="326"/>
      <c r="P97" s="326"/>
    </row>
    <row r="98" spans="2:16" s="76" customFormat="1" ht="18.5" x14ac:dyDescent="0.45">
      <c r="B98" s="31"/>
      <c r="C98" s="31"/>
      <c r="D98" s="630"/>
      <c r="E98" s="657" t="s">
        <v>323</v>
      </c>
      <c r="F98" s="268">
        <f>F96*F97</f>
        <v>0</v>
      </c>
      <c r="G98" s="77"/>
      <c r="J98" s="326"/>
      <c r="K98" s="326"/>
      <c r="L98" s="326"/>
      <c r="M98" s="326"/>
      <c r="N98" s="326"/>
      <c r="O98" s="326"/>
      <c r="P98" s="326"/>
    </row>
    <row r="99" spans="2:16" s="76" customFormat="1" ht="18.5" x14ac:dyDescent="0.45">
      <c r="B99" s="31"/>
      <c r="C99" s="984" t="s">
        <v>324</v>
      </c>
      <c r="D99" s="984"/>
      <c r="E99" s="984"/>
      <c r="F99" s="631"/>
      <c r="G99" s="77"/>
      <c r="J99" s="326"/>
      <c r="K99" s="326"/>
      <c r="L99" s="326"/>
      <c r="M99" s="326"/>
      <c r="N99" s="326"/>
      <c r="O99" s="326"/>
      <c r="P99" s="326"/>
    </row>
    <row r="100" spans="2:16" s="76" customFormat="1" ht="15.5" x14ac:dyDescent="0.35">
      <c r="B100" s="629"/>
      <c r="C100" s="716"/>
      <c r="D100" s="717" t="s">
        <v>285</v>
      </c>
      <c r="E100" s="718">
        <f>' Labor Overheads'!C23</f>
        <v>0</v>
      </c>
      <c r="F100" s="631"/>
      <c r="G100" s="77"/>
      <c r="J100" s="326"/>
      <c r="K100" s="326"/>
      <c r="L100" s="326"/>
      <c r="M100" s="326"/>
      <c r="N100" s="326"/>
      <c r="O100" s="326"/>
      <c r="P100" s="326"/>
    </row>
    <row r="101" spans="2:16" s="76" customFormat="1" ht="18.5" x14ac:dyDescent="0.45">
      <c r="B101" s="629"/>
      <c r="C101" s="719"/>
      <c r="D101" s="657" t="s">
        <v>291</v>
      </c>
      <c r="E101" s="720">
        <f>' Labor Overheads'!$C$12</f>
        <v>0</v>
      </c>
      <c r="F101" s="31"/>
      <c r="G101" s="77"/>
      <c r="J101" s="326"/>
      <c r="K101" s="326"/>
      <c r="L101" s="326"/>
      <c r="M101" s="326"/>
      <c r="N101" s="326"/>
      <c r="O101" s="326"/>
      <c r="P101" s="326"/>
    </row>
    <row r="102" spans="2:16" s="76" customFormat="1" ht="18.5" x14ac:dyDescent="0.45">
      <c r="B102" s="629"/>
      <c r="C102" s="719"/>
      <c r="D102" s="565" t="s">
        <v>326</v>
      </c>
      <c r="E102" s="721">
        <f>D95*E101</f>
        <v>0</v>
      </c>
      <c r="F102" s="31"/>
      <c r="G102" s="77"/>
      <c r="J102" s="326"/>
      <c r="K102" s="326"/>
      <c r="L102" s="326"/>
      <c r="M102" s="326"/>
      <c r="N102" s="326"/>
      <c r="O102" s="326"/>
      <c r="P102" s="326"/>
    </row>
    <row r="103" spans="2:16" s="76" customFormat="1" ht="18.5" x14ac:dyDescent="0.45">
      <c r="B103" s="629"/>
      <c r="C103" s="722"/>
      <c r="D103" s="723" t="s">
        <v>325</v>
      </c>
      <c r="E103" s="724">
        <f>C95*E100</f>
        <v>0</v>
      </c>
      <c r="F103" s="31"/>
      <c r="G103" s="77"/>
      <c r="J103" s="326"/>
      <c r="K103" s="326"/>
      <c r="L103" s="326"/>
      <c r="M103" s="326"/>
      <c r="N103" s="326"/>
      <c r="O103" s="326"/>
      <c r="P103" s="326"/>
    </row>
    <row r="104" spans="2:16" s="76" customFormat="1" ht="16" thickBot="1" x14ac:dyDescent="0.4">
      <c r="B104" s="77"/>
      <c r="C104" s="77"/>
      <c r="D104" s="77"/>
      <c r="E104" s="78"/>
      <c r="F104" s="268"/>
      <c r="G104" s="77"/>
      <c r="N104" s="326"/>
      <c r="O104" s="326"/>
      <c r="P104" s="326"/>
    </row>
    <row r="105" spans="2:16" s="76" customFormat="1" ht="26.5" thickBot="1" x14ac:dyDescent="0.65">
      <c r="B105" s="940" t="s">
        <v>38</v>
      </c>
      <c r="C105" s="1028"/>
      <c r="D105" s="941"/>
      <c r="E105"/>
    </row>
    <row r="106" spans="2:16" s="76" customFormat="1" ht="15.5" x14ac:dyDescent="0.35">
      <c r="B106" s="304" t="s">
        <v>93</v>
      </c>
      <c r="C106" s="305" t="s">
        <v>91</v>
      </c>
      <c r="D106" s="306" t="s">
        <v>6</v>
      </c>
      <c r="E106" s="306" t="s">
        <v>7</v>
      </c>
      <c r="F106" s="299" t="s">
        <v>15</v>
      </c>
      <c r="G106" s="300" t="s">
        <v>158</v>
      </c>
      <c r="H106" s="301" t="s">
        <v>26</v>
      </c>
      <c r="I106" s="71"/>
    </row>
    <row r="107" spans="2:16" s="76" customFormat="1" ht="15.5" x14ac:dyDescent="0.35">
      <c r="B107" s="84" t="s">
        <v>49</v>
      </c>
      <c r="C107" s="85">
        <v>0</v>
      </c>
      <c r="D107" s="86" t="s">
        <v>96</v>
      </c>
      <c r="E107" s="87">
        <v>0</v>
      </c>
      <c r="F107" s="83">
        <f>C107*E107</f>
        <v>0</v>
      </c>
      <c r="G107" s="231">
        <f>C41</f>
        <v>0</v>
      </c>
      <c r="H107" s="88">
        <f>F107*G107</f>
        <v>0</v>
      </c>
      <c r="I107"/>
    </row>
    <row r="108" spans="2:16" s="76" customFormat="1" ht="15.75" customHeight="1" x14ac:dyDescent="0.35">
      <c r="B108" s="237" t="s">
        <v>49</v>
      </c>
      <c r="C108" s="97">
        <v>0</v>
      </c>
      <c r="D108" s="238" t="s">
        <v>96</v>
      </c>
      <c r="E108" s="239">
        <v>0</v>
      </c>
      <c r="F108" s="232">
        <f>C108*E108</f>
        <v>0</v>
      </c>
      <c r="G108" s="240">
        <f>C41</f>
        <v>0</v>
      </c>
      <c r="H108" s="233">
        <f>F108*G108</f>
        <v>0</v>
      </c>
      <c r="I108"/>
    </row>
    <row r="109" spans="2:16" s="76" customFormat="1" ht="18.75" customHeight="1" x14ac:dyDescent="0.35">
      <c r="B109" s="242"/>
      <c r="C109" s="243"/>
      <c r="D109" s="244"/>
      <c r="E109" s="243"/>
      <c r="F109" s="245">
        <f>SUM(F107:F108)</f>
        <v>0</v>
      </c>
      <c r="G109" s="246"/>
      <c r="H109" s="247">
        <f>SUM(H107:H108)</f>
        <v>0</v>
      </c>
      <c r="I109"/>
    </row>
    <row r="110" spans="2:16" s="76" customFormat="1" ht="15.5" x14ac:dyDescent="0.35">
      <c r="B110" s="303" t="s">
        <v>92</v>
      </c>
      <c r="C110" s="297" t="s">
        <v>91</v>
      </c>
      <c r="D110" s="297" t="s">
        <v>6</v>
      </c>
      <c r="E110" s="298" t="s">
        <v>7</v>
      </c>
      <c r="F110" s="299" t="s">
        <v>15</v>
      </c>
      <c r="G110" s="300" t="s">
        <v>158</v>
      </c>
      <c r="H110" s="301" t="s">
        <v>26</v>
      </c>
      <c r="J110" s="326"/>
      <c r="K110" s="326"/>
      <c r="L110" s="326"/>
      <c r="M110" s="326"/>
    </row>
    <row r="111" spans="2:16" s="76" customFormat="1" ht="15.5" x14ac:dyDescent="0.35">
      <c r="B111" s="99" t="s">
        <v>14</v>
      </c>
      <c r="C111" s="80">
        <v>0</v>
      </c>
      <c r="D111" s="417" t="s">
        <v>381</v>
      </c>
      <c r="E111" s="82">
        <v>0</v>
      </c>
      <c r="F111" s="83">
        <f t="shared" ref="F111:F119" si="0">C111*E111</f>
        <v>0</v>
      </c>
      <c r="G111" s="231">
        <f>C41</f>
        <v>0</v>
      </c>
      <c r="H111" s="88">
        <f t="shared" ref="H111:H119" si="1">F111*G111</f>
        <v>0</v>
      </c>
      <c r="J111" s="326"/>
      <c r="K111" s="326"/>
      <c r="L111" s="326"/>
      <c r="M111" s="326"/>
      <c r="N111" s="326"/>
      <c r="O111" s="326"/>
      <c r="P111" s="326"/>
    </row>
    <row r="112" spans="2:16" s="76" customFormat="1" ht="15.5" x14ac:dyDescent="0.35">
      <c r="B112" s="639" t="s">
        <v>287</v>
      </c>
      <c r="C112" s="80">
        <v>0</v>
      </c>
      <c r="D112" s="92" t="s">
        <v>17</v>
      </c>
      <c r="E112" s="82">
        <v>0</v>
      </c>
      <c r="F112" s="83">
        <f t="shared" si="0"/>
        <v>0</v>
      </c>
      <c r="G112" s="231">
        <f>C41</f>
        <v>0</v>
      </c>
      <c r="H112" s="88">
        <f t="shared" si="1"/>
        <v>0</v>
      </c>
      <c r="J112" s="326"/>
      <c r="K112" s="326"/>
      <c r="L112" s="326"/>
      <c r="M112" s="326"/>
      <c r="N112" s="326"/>
      <c r="O112" s="326"/>
      <c r="P112" s="326"/>
    </row>
    <row r="113" spans="2:17" s="76" customFormat="1" ht="15.5" x14ac:dyDescent="0.35">
      <c r="B113" s="99" t="s">
        <v>127</v>
      </c>
      <c r="C113" s="80">
        <v>0</v>
      </c>
      <c r="D113" s="92" t="s">
        <v>10</v>
      </c>
      <c r="E113" s="82">
        <v>0</v>
      </c>
      <c r="F113" s="83">
        <f t="shared" si="0"/>
        <v>0</v>
      </c>
      <c r="G113" s="231">
        <f>C41</f>
        <v>0</v>
      </c>
      <c r="H113" s="88">
        <f t="shared" si="1"/>
        <v>0</v>
      </c>
      <c r="J113" s="326"/>
      <c r="K113" s="326"/>
      <c r="L113" s="326"/>
      <c r="M113" s="326"/>
      <c r="N113" s="326"/>
      <c r="O113" s="326"/>
      <c r="P113" s="326"/>
    </row>
    <row r="114" spans="2:17" s="76" customFormat="1" ht="15.5" x14ac:dyDescent="0.35">
      <c r="B114" s="99" t="s">
        <v>128</v>
      </c>
      <c r="C114" s="80">
        <v>0</v>
      </c>
      <c r="D114" s="92" t="s">
        <v>10</v>
      </c>
      <c r="E114" s="82">
        <v>0</v>
      </c>
      <c r="F114" s="83">
        <f t="shared" si="0"/>
        <v>0</v>
      </c>
      <c r="G114" s="231">
        <f>C41</f>
        <v>0</v>
      </c>
      <c r="H114" s="88">
        <f t="shared" si="1"/>
        <v>0</v>
      </c>
      <c r="J114" s="326"/>
      <c r="K114" s="326"/>
      <c r="L114" s="326"/>
      <c r="M114" s="326"/>
      <c r="N114" s="326"/>
      <c r="O114" s="327"/>
      <c r="P114" s="328"/>
      <c r="Q114" s="71"/>
    </row>
    <row r="115" spans="2:17" s="76" customFormat="1" ht="15.5" x14ac:dyDescent="0.35">
      <c r="B115" s="99" t="s">
        <v>129</v>
      </c>
      <c r="C115" s="80">
        <v>0</v>
      </c>
      <c r="D115" s="92" t="s">
        <v>16</v>
      </c>
      <c r="E115" s="82">
        <v>0</v>
      </c>
      <c r="F115" s="83">
        <f t="shared" si="0"/>
        <v>0</v>
      </c>
      <c r="G115" s="231">
        <f>C41</f>
        <v>0</v>
      </c>
      <c r="H115" s="88">
        <f t="shared" si="1"/>
        <v>0</v>
      </c>
      <c r="J115" s="331"/>
      <c r="K115" s="331"/>
      <c r="L115" s="331"/>
      <c r="M115" s="331"/>
      <c r="N115" s="326"/>
      <c r="O115" s="329"/>
      <c r="P115" s="330"/>
      <c r="Q115"/>
    </row>
    <row r="116" spans="2:17" s="76" customFormat="1" ht="15.5" x14ac:dyDescent="0.35">
      <c r="B116" s="99" t="s">
        <v>20</v>
      </c>
      <c r="C116" s="80">
        <v>0</v>
      </c>
      <c r="D116" s="92" t="s">
        <v>16</v>
      </c>
      <c r="E116" s="82">
        <v>0</v>
      </c>
      <c r="F116" s="83">
        <f t="shared" si="0"/>
        <v>0</v>
      </c>
      <c r="G116" s="231">
        <f>C41</f>
        <v>0</v>
      </c>
      <c r="H116" s="88">
        <f t="shared" si="1"/>
        <v>0</v>
      </c>
      <c r="J116" s="332"/>
      <c r="K116" s="333"/>
      <c r="L116" s="333"/>
      <c r="M116" s="334"/>
      <c r="N116" s="331"/>
      <c r="O116" s="331"/>
      <c r="P116" s="331"/>
      <c r="Q116"/>
    </row>
    <row r="117" spans="2:17" s="76" customFormat="1" ht="15.75" customHeight="1" x14ac:dyDescent="0.35">
      <c r="B117" s="99" t="s">
        <v>18</v>
      </c>
      <c r="C117" s="80">
        <v>0</v>
      </c>
      <c r="D117" s="92" t="s">
        <v>19</v>
      </c>
      <c r="E117" s="82">
        <v>0</v>
      </c>
      <c r="F117" s="93">
        <f t="shared" si="0"/>
        <v>0</v>
      </c>
      <c r="G117" s="231">
        <f>C41</f>
        <v>0</v>
      </c>
      <c r="H117" s="88">
        <f t="shared" si="1"/>
        <v>0</v>
      </c>
      <c r="J117" s="337"/>
      <c r="K117" s="338"/>
      <c r="L117" s="337"/>
      <c r="M117" s="339"/>
      <c r="N117" s="335"/>
      <c r="O117" s="336"/>
      <c r="P117" s="335"/>
    </row>
    <row r="118" spans="2:17" s="76" customFormat="1" ht="15.5" x14ac:dyDescent="0.35">
      <c r="B118" s="89" t="s">
        <v>52</v>
      </c>
      <c r="C118" s="80">
        <v>0</v>
      </c>
      <c r="D118" s="92" t="s">
        <v>17</v>
      </c>
      <c r="E118" s="82">
        <v>0</v>
      </c>
      <c r="F118" s="93">
        <f t="shared" si="0"/>
        <v>0</v>
      </c>
      <c r="G118" s="231">
        <f>C41</f>
        <v>0</v>
      </c>
      <c r="H118" s="88">
        <f t="shared" si="1"/>
        <v>0</v>
      </c>
      <c r="J118" s="337"/>
      <c r="K118" s="338"/>
      <c r="L118" s="337"/>
      <c r="M118" s="339"/>
      <c r="N118" s="339"/>
      <c r="O118" s="340"/>
      <c r="P118" s="339"/>
    </row>
    <row r="119" spans="2:17" s="76" customFormat="1" ht="15.5" x14ac:dyDescent="0.35">
      <c r="B119" s="89" t="s">
        <v>52</v>
      </c>
      <c r="C119" s="80">
        <v>0</v>
      </c>
      <c r="D119" s="92" t="s">
        <v>17</v>
      </c>
      <c r="E119" s="82">
        <v>0</v>
      </c>
      <c r="F119" s="93">
        <f t="shared" si="0"/>
        <v>0</v>
      </c>
      <c r="G119" s="231">
        <f>C41</f>
        <v>0</v>
      </c>
      <c r="H119" s="88">
        <f t="shared" si="1"/>
        <v>0</v>
      </c>
      <c r="J119" s="337"/>
      <c r="K119" s="338"/>
      <c r="L119" s="337"/>
      <c r="M119" s="339"/>
      <c r="N119" s="339"/>
      <c r="O119" s="340"/>
      <c r="P119" s="339"/>
    </row>
    <row r="120" spans="2:17" s="76" customFormat="1" ht="15.5" x14ac:dyDescent="0.35">
      <c r="B120" s="255"/>
      <c r="C120" s="249"/>
      <c r="D120" s="249"/>
      <c r="E120" s="249"/>
      <c r="F120" s="250">
        <f>SUM(F111:F119)</f>
        <v>0</v>
      </c>
      <c r="G120" s="246"/>
      <c r="H120" s="247">
        <f>SUM(H111:H119)</f>
        <v>0</v>
      </c>
      <c r="J120" s="337"/>
      <c r="K120" s="749"/>
      <c r="L120" s="749"/>
      <c r="M120" s="749"/>
      <c r="N120" s="339"/>
      <c r="O120" s="340"/>
      <c r="P120" s="339"/>
    </row>
    <row r="121" spans="2:17" s="76" customFormat="1" ht="15.5" x14ac:dyDescent="0.35">
      <c r="B121" s="303" t="s">
        <v>94</v>
      </c>
      <c r="C121" s="297" t="s">
        <v>91</v>
      </c>
      <c r="D121" s="297" t="s">
        <v>6</v>
      </c>
      <c r="E121" s="298" t="s">
        <v>7</v>
      </c>
      <c r="F121" s="299" t="s">
        <v>15</v>
      </c>
      <c r="G121" s="300" t="s">
        <v>158</v>
      </c>
      <c r="H121" s="301" t="s">
        <v>26</v>
      </c>
      <c r="J121" s="332"/>
      <c r="K121" s="333"/>
      <c r="L121" s="333"/>
      <c r="M121" s="334"/>
      <c r="N121" s="749"/>
      <c r="O121" s="749"/>
      <c r="P121" s="293"/>
    </row>
    <row r="122" spans="2:17" s="76" customFormat="1" ht="15.5" x14ac:dyDescent="0.35">
      <c r="B122" s="94" t="s">
        <v>1</v>
      </c>
      <c r="C122" s="80">
        <v>0</v>
      </c>
      <c r="D122" s="81" t="s">
        <v>95</v>
      </c>
      <c r="E122" s="82">
        <v>0</v>
      </c>
      <c r="F122" s="83">
        <f>C122*E122</f>
        <v>0</v>
      </c>
      <c r="G122" s="231">
        <f>C41</f>
        <v>0</v>
      </c>
      <c r="H122" s="88">
        <f>F122*G122</f>
        <v>0</v>
      </c>
      <c r="J122" s="337"/>
      <c r="K122" s="338"/>
      <c r="L122" s="337"/>
      <c r="M122" s="339"/>
      <c r="N122" s="335"/>
      <c r="O122" s="336"/>
      <c r="P122" s="335"/>
    </row>
    <row r="123" spans="2:17" s="76" customFormat="1" ht="15.5" x14ac:dyDescent="0.35">
      <c r="B123" s="94" t="s">
        <v>2</v>
      </c>
      <c r="C123" s="80">
        <v>0</v>
      </c>
      <c r="D123" s="81" t="s">
        <v>95</v>
      </c>
      <c r="E123" s="82">
        <v>0</v>
      </c>
      <c r="F123" s="83">
        <f>C123*E123</f>
        <v>0</v>
      </c>
      <c r="G123" s="231">
        <f>C41</f>
        <v>0</v>
      </c>
      <c r="H123" s="88">
        <f>F123*G123</f>
        <v>0</v>
      </c>
      <c r="J123" s="337"/>
      <c r="K123" s="338"/>
      <c r="L123" s="337"/>
      <c r="M123" s="339"/>
      <c r="N123" s="339"/>
      <c r="O123" s="340"/>
      <c r="P123" s="339"/>
    </row>
    <row r="124" spans="2:17" ht="15.5" x14ac:dyDescent="0.35">
      <c r="B124" s="94" t="s">
        <v>0</v>
      </c>
      <c r="C124" s="80">
        <v>0</v>
      </c>
      <c r="D124" s="81" t="s">
        <v>17</v>
      </c>
      <c r="E124" s="82">
        <v>0</v>
      </c>
      <c r="F124" s="83">
        <f>C124*E124</f>
        <v>0</v>
      </c>
      <c r="G124" s="231">
        <f>C41</f>
        <v>0</v>
      </c>
      <c r="H124" s="88">
        <f>F124*G124</f>
        <v>0</v>
      </c>
      <c r="I124" s="76"/>
      <c r="J124" s="337"/>
      <c r="K124" s="338"/>
      <c r="L124" s="337"/>
      <c r="M124" s="339"/>
      <c r="N124" s="339"/>
      <c r="O124" s="340"/>
      <c r="P124" s="339"/>
      <c r="Q124" s="76"/>
    </row>
    <row r="125" spans="2:17" ht="15.5" x14ac:dyDescent="0.35">
      <c r="B125" s="89" t="s">
        <v>52</v>
      </c>
      <c r="C125" s="80">
        <v>0</v>
      </c>
      <c r="D125" s="81" t="s">
        <v>132</v>
      </c>
      <c r="E125" s="82">
        <v>0</v>
      </c>
      <c r="F125" s="83">
        <f>C125*E125</f>
        <v>0</v>
      </c>
      <c r="G125" s="231">
        <f>C41</f>
        <v>0</v>
      </c>
      <c r="H125" s="88">
        <f>F125*G125</f>
        <v>0</v>
      </c>
      <c r="I125" s="76"/>
      <c r="J125" s="749"/>
      <c r="K125" s="749"/>
      <c r="L125" s="749"/>
      <c r="M125" s="749"/>
      <c r="N125" s="339"/>
      <c r="O125" s="340"/>
      <c r="P125" s="339"/>
      <c r="Q125" s="76"/>
    </row>
    <row r="126" spans="2:17" ht="15.5" x14ac:dyDescent="0.35">
      <c r="B126" s="248" t="s">
        <v>52</v>
      </c>
      <c r="C126" s="96">
        <v>0</v>
      </c>
      <c r="D126" s="234" t="s">
        <v>9</v>
      </c>
      <c r="E126" s="235">
        <v>0</v>
      </c>
      <c r="F126" s="232">
        <f>C126*E126</f>
        <v>0</v>
      </c>
      <c r="G126" s="240">
        <f>C41</f>
        <v>0</v>
      </c>
      <c r="H126" s="233">
        <f>F126*G126</f>
        <v>0</v>
      </c>
      <c r="I126" s="76"/>
      <c r="J126" s="332"/>
      <c r="K126" s="333"/>
      <c r="L126" s="333"/>
      <c r="M126" s="334"/>
      <c r="N126" s="749"/>
      <c r="O126" s="749"/>
      <c r="P126" s="293"/>
      <c r="Q126" s="76"/>
    </row>
    <row r="127" spans="2:17" ht="16.5" customHeight="1" x14ac:dyDescent="0.35">
      <c r="B127" s="255"/>
      <c r="C127" s="249"/>
      <c r="D127" s="249"/>
      <c r="E127" s="249"/>
      <c r="F127" s="245">
        <f>SUM(F122:F126)</f>
        <v>0</v>
      </c>
      <c r="G127" s="246"/>
      <c r="H127" s="247">
        <f>SUM(H122:H126)</f>
        <v>0</v>
      </c>
      <c r="I127" s="76"/>
      <c r="J127" s="337"/>
      <c r="K127" s="338"/>
      <c r="L127" s="337"/>
      <c r="M127" s="339"/>
      <c r="N127" s="335"/>
      <c r="O127" s="336"/>
      <c r="P127" s="335"/>
      <c r="Q127" s="76"/>
    </row>
    <row r="128" spans="2:17" ht="15.5" x14ac:dyDescent="0.35">
      <c r="B128" s="303" t="s">
        <v>169</v>
      </c>
      <c r="C128" s="297" t="s">
        <v>98</v>
      </c>
      <c r="D128" s="297" t="s">
        <v>6</v>
      </c>
      <c r="E128" s="298" t="s">
        <v>7</v>
      </c>
      <c r="F128" s="299"/>
      <c r="G128" s="298"/>
      <c r="H128" s="301" t="s">
        <v>3</v>
      </c>
      <c r="I128" s="76"/>
      <c r="J128" s="337"/>
      <c r="K128" s="338"/>
      <c r="L128" s="337"/>
      <c r="M128" s="339"/>
      <c r="N128" s="339"/>
      <c r="O128" s="340"/>
      <c r="P128" s="339"/>
      <c r="Q128" s="76"/>
    </row>
    <row r="129" spans="2:16" s="76" customFormat="1" ht="15.75" customHeight="1" x14ac:dyDescent="0.35">
      <c r="B129" s="89" t="s">
        <v>99</v>
      </c>
      <c r="C129" s="80">
        <v>0</v>
      </c>
      <c r="D129" s="81" t="s">
        <v>130</v>
      </c>
      <c r="E129" s="127">
        <v>0</v>
      </c>
      <c r="F129" s="176"/>
      <c r="G129" s="176"/>
      <c r="H129" s="95">
        <f>C129*E129</f>
        <v>0</v>
      </c>
      <c r="J129" s="749"/>
      <c r="K129" s="749"/>
      <c r="L129" s="749"/>
      <c r="M129" s="749"/>
      <c r="N129" s="339"/>
      <c r="O129" s="340"/>
      <c r="P129" s="339"/>
    </row>
    <row r="130" spans="2:16" s="76" customFormat="1" ht="15.5" x14ac:dyDescent="0.35">
      <c r="B130" s="89" t="s">
        <v>99</v>
      </c>
      <c r="C130" s="80">
        <v>0</v>
      </c>
      <c r="D130" s="81" t="s">
        <v>130</v>
      </c>
      <c r="E130" s="127">
        <v>0</v>
      </c>
      <c r="F130" s="176"/>
      <c r="G130" s="176"/>
      <c r="H130" s="95">
        <f>C130*E130</f>
        <v>0</v>
      </c>
      <c r="J130" s="332"/>
      <c r="K130" s="333"/>
      <c r="L130" s="333"/>
      <c r="M130" s="334"/>
      <c r="N130" s="749"/>
      <c r="O130" s="749"/>
      <c r="P130" s="293"/>
    </row>
    <row r="131" spans="2:16" s="76" customFormat="1" ht="15.5" x14ac:dyDescent="0.35">
      <c r="B131" s="248" t="s">
        <v>99</v>
      </c>
      <c r="C131" s="96">
        <v>0</v>
      </c>
      <c r="D131" s="234" t="s">
        <v>130</v>
      </c>
      <c r="E131" s="251">
        <v>0</v>
      </c>
      <c r="F131" s="252"/>
      <c r="G131" s="252"/>
      <c r="H131" s="253">
        <f>C131*E131</f>
        <v>0</v>
      </c>
      <c r="J131" s="337"/>
      <c r="K131" s="338"/>
      <c r="L131" s="337"/>
      <c r="M131" s="339"/>
      <c r="N131" s="335"/>
      <c r="O131" s="336"/>
      <c r="P131" s="335"/>
    </row>
    <row r="132" spans="2:16" s="76" customFormat="1" ht="15.5" x14ac:dyDescent="0.35">
      <c r="B132" s="255"/>
      <c r="C132" s="261"/>
      <c r="D132" s="261"/>
      <c r="E132" s="261"/>
      <c r="F132" s="254">
        <f>IFERROR(H132/G126,0)</f>
        <v>0</v>
      </c>
      <c r="G132" s="261"/>
      <c r="H132" s="262">
        <f>SUM(H129:H131)</f>
        <v>0</v>
      </c>
      <c r="J132" s="337"/>
      <c r="K132" s="338"/>
      <c r="L132" s="337"/>
      <c r="M132" s="339"/>
      <c r="N132" s="339"/>
      <c r="O132" s="340"/>
      <c r="P132" s="339"/>
    </row>
    <row r="133" spans="2:16" s="76" customFormat="1" ht="23.5" x14ac:dyDescent="0.55000000000000004">
      <c r="B133" s="260" t="s">
        <v>174</v>
      </c>
      <c r="C133" s="264" t="str">
        <f>"Remember: Estimated Crop Yield Per Bed Is "&amp;C39&amp;" "&amp;D39</f>
        <v>Remember: Estimated Crop Yield Per Bed Is 0 lbs, ct, bu</v>
      </c>
      <c r="D133" s="263"/>
      <c r="E133" s="263"/>
      <c r="F133" s="263"/>
      <c r="G133" s="263"/>
      <c r="H133" s="265"/>
      <c r="J133" s="337"/>
      <c r="K133" s="338"/>
      <c r="L133" s="337"/>
      <c r="M133" s="339"/>
      <c r="N133" s="339"/>
      <c r="O133" s="340"/>
      <c r="P133" s="339"/>
    </row>
    <row r="134" spans="2:16" s="76" customFormat="1" ht="15.5" x14ac:dyDescent="0.35">
      <c r="B134" s="302" t="s">
        <v>170</v>
      </c>
      <c r="C134" s="297" t="s">
        <v>159</v>
      </c>
      <c r="D134" s="297" t="s">
        <v>6</v>
      </c>
      <c r="E134" s="298" t="s">
        <v>7</v>
      </c>
      <c r="F134" s="299" t="s">
        <v>15</v>
      </c>
      <c r="G134" s="300" t="s">
        <v>158</v>
      </c>
      <c r="H134" s="301" t="s">
        <v>26</v>
      </c>
      <c r="J134" s="749"/>
      <c r="K134" s="749"/>
      <c r="L134" s="749"/>
      <c r="M134" s="749"/>
      <c r="N134" s="339"/>
      <c r="O134" s="340"/>
      <c r="P134" s="339"/>
    </row>
    <row r="135" spans="2:16" s="76" customFormat="1" ht="15.5" x14ac:dyDescent="0.35">
      <c r="B135" s="236" t="s">
        <v>145</v>
      </c>
      <c r="C135" s="80">
        <v>0</v>
      </c>
      <c r="D135" s="81" t="s">
        <v>132</v>
      </c>
      <c r="E135" s="82">
        <v>0</v>
      </c>
      <c r="F135" s="83">
        <f>C135*E135</f>
        <v>0</v>
      </c>
      <c r="G135" s="231">
        <f>C41</f>
        <v>0</v>
      </c>
      <c r="H135" s="88">
        <f>F135*G135</f>
        <v>0</v>
      </c>
      <c r="J135" s="337"/>
      <c r="K135" s="341"/>
      <c r="L135" s="341"/>
      <c r="M135" s="342"/>
      <c r="N135" s="749"/>
      <c r="O135" s="749"/>
      <c r="P135" s="293"/>
    </row>
    <row r="136" spans="2:16" s="76" customFormat="1" ht="15.5" x14ac:dyDescent="0.35">
      <c r="B136" s="89" t="s">
        <v>49</v>
      </c>
      <c r="C136" s="80">
        <v>0</v>
      </c>
      <c r="D136" s="81"/>
      <c r="E136" s="82">
        <v>0</v>
      </c>
      <c r="F136" s="83">
        <f>C136*E136</f>
        <v>0</v>
      </c>
      <c r="G136" s="231">
        <f>C41</f>
        <v>0</v>
      </c>
      <c r="H136" s="88">
        <f>F136*G136</f>
        <v>0</v>
      </c>
      <c r="J136" s="337"/>
      <c r="K136" s="338"/>
      <c r="L136" s="337"/>
      <c r="M136" s="339"/>
      <c r="N136" s="343"/>
      <c r="O136" s="749"/>
      <c r="P136" s="343"/>
    </row>
    <row r="137" spans="2:16" s="76" customFormat="1" ht="15.5" x14ac:dyDescent="0.35">
      <c r="B137" s="248" t="s">
        <v>49</v>
      </c>
      <c r="C137" s="96">
        <v>0</v>
      </c>
      <c r="D137" s="234"/>
      <c r="E137" s="235">
        <v>0</v>
      </c>
      <c r="F137" s="232">
        <f>C137*E137</f>
        <v>0</v>
      </c>
      <c r="G137" s="240">
        <f>C41</f>
        <v>0</v>
      </c>
      <c r="H137" s="233">
        <f>F137*G137</f>
        <v>0</v>
      </c>
      <c r="J137" s="337"/>
      <c r="K137" s="338"/>
      <c r="L137" s="337"/>
      <c r="M137" s="339"/>
      <c r="N137" s="339"/>
      <c r="O137" s="340"/>
      <c r="P137" s="339"/>
    </row>
    <row r="138" spans="2:16" s="76" customFormat="1" ht="15.5" x14ac:dyDescent="0.35">
      <c r="B138" s="255"/>
      <c r="C138" s="256"/>
      <c r="D138" s="256"/>
      <c r="E138" s="256"/>
      <c r="F138" s="267">
        <f>SUM(F135:F137)</f>
        <v>0</v>
      </c>
      <c r="G138" s="256"/>
      <c r="H138" s="247">
        <f>SUM(H135:H137)</f>
        <v>0</v>
      </c>
      <c r="J138" s="337"/>
      <c r="K138" s="338"/>
      <c r="L138" s="337"/>
      <c r="M138" s="339"/>
      <c r="N138" s="339"/>
      <c r="O138" s="340"/>
      <c r="P138" s="339"/>
    </row>
    <row r="139" spans="2:16" s="76" customFormat="1" ht="15.75" customHeight="1" x14ac:dyDescent="0.35">
      <c r="B139" s="296" t="s">
        <v>171</v>
      </c>
      <c r="C139" s="297" t="s">
        <v>159</v>
      </c>
      <c r="D139" s="297" t="s">
        <v>6</v>
      </c>
      <c r="E139" s="298" t="s">
        <v>7</v>
      </c>
      <c r="F139" s="299" t="s">
        <v>15</v>
      </c>
      <c r="G139" s="300" t="s">
        <v>158</v>
      </c>
      <c r="H139" s="301" t="s">
        <v>26</v>
      </c>
      <c r="J139" s="749"/>
      <c r="K139" s="749"/>
      <c r="L139" s="749"/>
      <c r="M139" s="749"/>
      <c r="N139" s="339"/>
      <c r="O139" s="340"/>
      <c r="P139" s="339"/>
    </row>
    <row r="140" spans="2:16" s="76" customFormat="1" ht="15.5" x14ac:dyDescent="0.35">
      <c r="B140" s="236" t="s">
        <v>145</v>
      </c>
      <c r="C140" s="80">
        <v>0</v>
      </c>
      <c r="D140" s="81" t="s">
        <v>132</v>
      </c>
      <c r="E140" s="82">
        <v>0</v>
      </c>
      <c r="F140" s="83">
        <f>C140*E140</f>
        <v>0</v>
      </c>
      <c r="G140" s="231">
        <f>C41</f>
        <v>0</v>
      </c>
      <c r="H140" s="88">
        <f>F140*G140</f>
        <v>0</v>
      </c>
      <c r="J140" s="749"/>
      <c r="K140" s="749"/>
      <c r="L140" s="749"/>
      <c r="M140" s="749"/>
      <c r="N140" s="749"/>
      <c r="O140" s="749"/>
      <c r="P140" s="293"/>
    </row>
    <row r="141" spans="2:16" s="76" customFormat="1" ht="15.5" x14ac:dyDescent="0.35">
      <c r="B141" s="248" t="s">
        <v>49</v>
      </c>
      <c r="C141" s="80">
        <v>0</v>
      </c>
      <c r="D141" s="81"/>
      <c r="E141" s="82">
        <v>0</v>
      </c>
      <c r="F141" s="83">
        <f>C141*E141</f>
        <v>0</v>
      </c>
      <c r="G141" s="231">
        <f>C41</f>
        <v>0</v>
      </c>
      <c r="H141" s="88">
        <f>F141*G141</f>
        <v>0</v>
      </c>
      <c r="J141" s="750"/>
      <c r="K141" s="750"/>
      <c r="L141" s="750"/>
      <c r="M141" s="750"/>
      <c r="N141" s="749"/>
      <c r="O141" s="749"/>
      <c r="P141" s="293"/>
    </row>
    <row r="142" spans="2:16" s="76" customFormat="1" ht="15.5" x14ac:dyDescent="0.35">
      <c r="B142" s="248" t="s">
        <v>49</v>
      </c>
      <c r="C142" s="96">
        <v>0</v>
      </c>
      <c r="D142" s="234"/>
      <c r="E142" s="235">
        <v>0</v>
      </c>
      <c r="F142" s="232">
        <f>C142*E142</f>
        <v>0</v>
      </c>
      <c r="G142" s="240">
        <f>C41</f>
        <v>0</v>
      </c>
      <c r="H142" s="233">
        <f>F142*G142</f>
        <v>0</v>
      </c>
      <c r="J142" s="750"/>
      <c r="K142" s="750"/>
      <c r="L142" s="750"/>
      <c r="M142" s="750"/>
      <c r="N142" s="750"/>
      <c r="O142" s="750"/>
      <c r="P142" s="173"/>
    </row>
    <row r="143" spans="2:16" s="76" customFormat="1" ht="15.5" x14ac:dyDescent="0.35">
      <c r="B143" s="257"/>
      <c r="C143" s="256"/>
      <c r="D143" s="256"/>
      <c r="E143" s="256"/>
      <c r="F143" s="267">
        <f>SUM(F140:F142)</f>
        <v>0</v>
      </c>
      <c r="G143" s="256"/>
      <c r="H143" s="247">
        <f>SUM(H140:H142)</f>
        <v>0</v>
      </c>
      <c r="J143" s="750"/>
      <c r="K143" s="750"/>
      <c r="L143" s="750"/>
      <c r="M143" s="750"/>
      <c r="N143" s="750"/>
      <c r="O143" s="750"/>
      <c r="P143" s="90"/>
    </row>
    <row r="144" spans="2:16" s="76" customFormat="1" ht="15.5" x14ac:dyDescent="0.35">
      <c r="B144" s="296" t="s">
        <v>172</v>
      </c>
      <c r="C144" s="297" t="s">
        <v>159</v>
      </c>
      <c r="D144" s="297" t="s">
        <v>6</v>
      </c>
      <c r="E144" s="298" t="s">
        <v>7</v>
      </c>
      <c r="F144" s="299" t="s">
        <v>15</v>
      </c>
      <c r="G144" s="300" t="s">
        <v>158</v>
      </c>
      <c r="H144" s="301" t="s">
        <v>26</v>
      </c>
      <c r="J144" s="750"/>
      <c r="K144" s="750"/>
      <c r="L144" s="750"/>
      <c r="M144" s="750"/>
      <c r="N144" s="750"/>
      <c r="O144" s="750"/>
      <c r="P144" s="90"/>
    </row>
    <row r="145" spans="2:16" s="76" customFormat="1" ht="15.5" x14ac:dyDescent="0.35">
      <c r="B145" s="236" t="s">
        <v>145</v>
      </c>
      <c r="C145" s="80">
        <v>0</v>
      </c>
      <c r="D145" s="81" t="s">
        <v>132</v>
      </c>
      <c r="E145" s="82">
        <v>0</v>
      </c>
      <c r="F145" s="83">
        <f>C145*E145</f>
        <v>0</v>
      </c>
      <c r="G145" s="231">
        <f>C41</f>
        <v>0</v>
      </c>
      <c r="H145" s="88">
        <f>F145*G145</f>
        <v>0</v>
      </c>
      <c r="J145" s="750"/>
      <c r="K145" s="750"/>
      <c r="L145" s="750"/>
      <c r="M145" s="750"/>
      <c r="N145" s="750"/>
      <c r="O145" s="750"/>
      <c r="P145" s="90"/>
    </row>
    <row r="146" spans="2:16" s="76" customFormat="1" ht="15.5" x14ac:dyDescent="0.35">
      <c r="B146" s="89" t="s">
        <v>49</v>
      </c>
      <c r="C146" s="80">
        <v>0</v>
      </c>
      <c r="D146" s="81"/>
      <c r="E146" s="82">
        <v>0</v>
      </c>
      <c r="F146" s="83">
        <f>C146*E146</f>
        <v>0</v>
      </c>
      <c r="G146" s="231">
        <f>C41</f>
        <v>0</v>
      </c>
      <c r="H146" s="88">
        <f>F146*G146</f>
        <v>0</v>
      </c>
      <c r="J146" s="750"/>
      <c r="K146" s="750"/>
      <c r="L146" s="750"/>
      <c r="M146" s="750"/>
      <c r="N146" s="750"/>
      <c r="O146" s="750"/>
      <c r="P146" s="90"/>
    </row>
    <row r="147" spans="2:16" s="76" customFormat="1" ht="15.5" x14ac:dyDescent="0.35">
      <c r="B147" s="248" t="s">
        <v>49</v>
      </c>
      <c r="C147" s="96">
        <v>0</v>
      </c>
      <c r="D147" s="234"/>
      <c r="E147" s="235">
        <v>0</v>
      </c>
      <c r="F147" s="232">
        <f>C147*E147</f>
        <v>0</v>
      </c>
      <c r="G147" s="240">
        <f>C41</f>
        <v>0</v>
      </c>
      <c r="H147" s="233">
        <f>F147*G147</f>
        <v>0</v>
      </c>
      <c r="J147" s="750"/>
      <c r="K147" s="750"/>
      <c r="L147" s="750"/>
      <c r="M147" s="750"/>
      <c r="N147" s="750"/>
      <c r="O147" s="750"/>
      <c r="P147" s="173"/>
    </row>
    <row r="148" spans="2:16" s="76" customFormat="1" ht="15.5" x14ac:dyDescent="0.35">
      <c r="B148" s="257"/>
      <c r="C148" s="256"/>
      <c r="D148" s="256"/>
      <c r="E148" s="256"/>
      <c r="F148" s="267">
        <f>SUM(F145:F147)</f>
        <v>0</v>
      </c>
      <c r="G148" s="256"/>
      <c r="H148" s="247">
        <f>SUM(H145:H147)</f>
        <v>0</v>
      </c>
      <c r="J148" s="750"/>
      <c r="K148" s="750"/>
      <c r="L148" s="750"/>
      <c r="M148" s="750"/>
      <c r="N148" s="750"/>
      <c r="O148" s="750"/>
      <c r="P148" s="90"/>
    </row>
    <row r="149" spans="2:16" s="76" customFormat="1" ht="15.5" x14ac:dyDescent="0.35">
      <c r="B149" s="296" t="s">
        <v>148</v>
      </c>
      <c r="C149" s="297" t="s">
        <v>159</v>
      </c>
      <c r="D149" s="297" t="s">
        <v>6</v>
      </c>
      <c r="E149" s="298" t="s">
        <v>7</v>
      </c>
      <c r="F149" s="299" t="s">
        <v>15</v>
      </c>
      <c r="G149" s="300" t="s">
        <v>158</v>
      </c>
      <c r="H149" s="301" t="s">
        <v>26</v>
      </c>
      <c r="J149" s="750"/>
      <c r="K149" s="750"/>
      <c r="L149" s="750"/>
      <c r="M149" s="750"/>
      <c r="N149" s="750"/>
      <c r="O149" s="750"/>
      <c r="P149" s="90"/>
    </row>
    <row r="150" spans="2:16" s="76" customFormat="1" ht="15.5" x14ac:dyDescent="0.35">
      <c r="B150" s="236" t="s">
        <v>145</v>
      </c>
      <c r="C150" s="80">
        <v>0</v>
      </c>
      <c r="D150" s="81" t="s">
        <v>132</v>
      </c>
      <c r="E150" s="82">
        <v>0</v>
      </c>
      <c r="F150" s="83">
        <f>C150*E150</f>
        <v>0</v>
      </c>
      <c r="G150" s="231">
        <f>C41</f>
        <v>0</v>
      </c>
      <c r="H150" s="88">
        <f>F150*G150</f>
        <v>0</v>
      </c>
      <c r="J150" s="750"/>
      <c r="K150" s="750"/>
      <c r="L150" s="750"/>
      <c r="M150" s="750"/>
      <c r="N150" s="750"/>
      <c r="O150" s="750"/>
      <c r="P150" s="90"/>
    </row>
    <row r="151" spans="2:16" s="76" customFormat="1" ht="15.5" x14ac:dyDescent="0.35">
      <c r="B151" s="89" t="s">
        <v>49</v>
      </c>
      <c r="C151" s="80">
        <v>0</v>
      </c>
      <c r="D151" s="81"/>
      <c r="E151" s="82">
        <v>0</v>
      </c>
      <c r="F151" s="83">
        <f>C151*E151</f>
        <v>0</v>
      </c>
      <c r="G151" s="231">
        <f>C41</f>
        <v>0</v>
      </c>
      <c r="H151" s="88">
        <f>F151*G151</f>
        <v>0</v>
      </c>
      <c r="J151" s="750"/>
      <c r="K151" s="750"/>
      <c r="L151" s="750"/>
      <c r="M151" s="750"/>
      <c r="N151" s="750"/>
      <c r="O151" s="750"/>
      <c r="P151" s="90"/>
    </row>
    <row r="152" spans="2:16" s="76" customFormat="1" ht="15.5" x14ac:dyDescent="0.35">
      <c r="B152" s="248" t="s">
        <v>49</v>
      </c>
      <c r="C152" s="96">
        <v>0</v>
      </c>
      <c r="D152" s="234"/>
      <c r="E152" s="235">
        <v>0</v>
      </c>
      <c r="F152" s="232">
        <f>C152*E152</f>
        <v>0</v>
      </c>
      <c r="G152" s="240">
        <f>C41</f>
        <v>0</v>
      </c>
      <c r="H152" s="233">
        <f>F152*G152</f>
        <v>0</v>
      </c>
      <c r="J152" s="750"/>
      <c r="K152" s="750"/>
      <c r="L152" s="750"/>
      <c r="M152" s="750"/>
      <c r="N152" s="750"/>
      <c r="O152" s="750"/>
      <c r="P152" s="173"/>
    </row>
    <row r="153" spans="2:16" s="76" customFormat="1" ht="15.5" x14ac:dyDescent="0.35">
      <c r="B153" s="257"/>
      <c r="C153" s="256"/>
      <c r="D153" s="256"/>
      <c r="E153" s="256"/>
      <c r="F153" s="267">
        <f>SUM(F150:F152)</f>
        <v>0</v>
      </c>
      <c r="G153" s="256"/>
      <c r="H153" s="247">
        <f>SUM(H150:H152)</f>
        <v>0</v>
      </c>
      <c r="J153" s="750"/>
      <c r="K153" s="750"/>
      <c r="L153" s="750"/>
      <c r="M153" s="750"/>
      <c r="N153" s="750"/>
      <c r="O153" s="750"/>
      <c r="P153" s="90"/>
    </row>
    <row r="154" spans="2:16" s="76" customFormat="1" ht="15.5" x14ac:dyDescent="0.35">
      <c r="B154" s="296" t="s">
        <v>133</v>
      </c>
      <c r="C154" s="297" t="s">
        <v>159</v>
      </c>
      <c r="D154" s="297" t="s">
        <v>6</v>
      </c>
      <c r="E154" s="298" t="s">
        <v>7</v>
      </c>
      <c r="F154" s="299" t="s">
        <v>15</v>
      </c>
      <c r="G154" s="300" t="s">
        <v>158</v>
      </c>
      <c r="H154" s="301" t="s">
        <v>26</v>
      </c>
      <c r="J154" s="750"/>
      <c r="K154" s="750"/>
      <c r="L154" s="750"/>
      <c r="M154" s="750"/>
      <c r="N154" s="750"/>
      <c r="O154" s="750"/>
      <c r="P154" s="90"/>
    </row>
    <row r="155" spans="2:16" s="76" customFormat="1" ht="15.5" x14ac:dyDescent="0.35">
      <c r="B155" s="89" t="s">
        <v>49</v>
      </c>
      <c r="C155" s="80">
        <v>0</v>
      </c>
      <c r="D155" s="81"/>
      <c r="E155" s="82">
        <v>0</v>
      </c>
      <c r="F155" s="83">
        <f>C155*E155</f>
        <v>0</v>
      </c>
      <c r="G155" s="231">
        <f>C41</f>
        <v>0</v>
      </c>
      <c r="H155" s="88">
        <f>F155*G155</f>
        <v>0</v>
      </c>
      <c r="J155" s="750"/>
      <c r="K155" s="750"/>
      <c r="L155" s="750"/>
      <c r="M155" s="750"/>
      <c r="N155" s="750"/>
      <c r="O155" s="750"/>
      <c r="P155" s="90"/>
    </row>
    <row r="156" spans="2:16" s="76" customFormat="1" ht="15.5" x14ac:dyDescent="0.35">
      <c r="B156" s="248" t="s">
        <v>49</v>
      </c>
      <c r="C156" s="96">
        <v>0</v>
      </c>
      <c r="D156" s="234"/>
      <c r="E156" s="235">
        <v>0</v>
      </c>
      <c r="F156" s="232">
        <f>C156*E156</f>
        <v>0</v>
      </c>
      <c r="G156" s="240">
        <f>C41</f>
        <v>0</v>
      </c>
      <c r="H156" s="233">
        <f>F156*G156</f>
        <v>0</v>
      </c>
      <c r="J156" s="750"/>
      <c r="K156" s="750"/>
      <c r="L156" s="750"/>
      <c r="M156" s="750"/>
      <c r="N156" s="750"/>
      <c r="O156" s="750"/>
      <c r="P156" s="90"/>
    </row>
    <row r="157" spans="2:16" s="76" customFormat="1" ht="15.5" x14ac:dyDescent="0.35">
      <c r="B157" s="248" t="s">
        <v>49</v>
      </c>
      <c r="C157" s="96">
        <v>0</v>
      </c>
      <c r="D157" s="234"/>
      <c r="E157" s="235">
        <v>0</v>
      </c>
      <c r="F157" s="232">
        <f>C157*E157</f>
        <v>0</v>
      </c>
      <c r="G157" s="240">
        <f>C41</f>
        <v>0</v>
      </c>
      <c r="H157" s="233">
        <f>F157*G157</f>
        <v>0</v>
      </c>
      <c r="J157" s="750"/>
      <c r="K157" s="750"/>
      <c r="L157" s="750"/>
      <c r="M157" s="750"/>
      <c r="N157" s="750"/>
      <c r="O157" s="750"/>
      <c r="P157" s="173"/>
    </row>
    <row r="158" spans="2:16" s="76" customFormat="1" ht="16" thickBot="1" x14ac:dyDescent="0.4">
      <c r="B158" s="258"/>
      <c r="C158" s="259"/>
      <c r="D158" s="259"/>
      <c r="E158" s="259"/>
      <c r="F158" s="266">
        <f>SUM(F155:F157)</f>
        <v>0</v>
      </c>
      <c r="G158" s="259"/>
      <c r="H158" s="241">
        <f>SUM(H155:H157)</f>
        <v>0</v>
      </c>
      <c r="J158" s="750"/>
      <c r="K158" s="750"/>
      <c r="L158" s="750"/>
      <c r="M158" s="750"/>
      <c r="N158" s="750"/>
      <c r="O158" s="750"/>
      <c r="P158" s="90"/>
    </row>
    <row r="159" spans="2:16" s="76" customFormat="1" ht="18.5" x14ac:dyDescent="0.45">
      <c r="B159" s="171"/>
      <c r="C159" s="171"/>
      <c r="D159" s="171"/>
      <c r="E159" s="78" t="s">
        <v>149</v>
      </c>
      <c r="F159" s="90">
        <f>SUM(F109,F120,F127,F132,F138,F143,F148,F153,F158)</f>
        <v>0</v>
      </c>
      <c r="G159" s="78" t="s">
        <v>3</v>
      </c>
      <c r="H159" s="90">
        <f>SUM(H109,H120,H127,H132,H138,H143,H148,H153,H158)</f>
        <v>0</v>
      </c>
      <c r="J159" s="750"/>
      <c r="K159" s="750"/>
      <c r="L159" s="750"/>
      <c r="M159" s="750"/>
      <c r="N159" s="750"/>
      <c r="O159" s="750"/>
      <c r="P159" s="90"/>
    </row>
    <row r="160" spans="2:16" s="76" customFormat="1" ht="16" thickBot="1" x14ac:dyDescent="0.4">
      <c r="B160"/>
      <c r="C160"/>
      <c r="D160"/>
      <c r="E160"/>
      <c r="F160"/>
      <c r="G160"/>
      <c r="H160"/>
      <c r="J160" s="750"/>
      <c r="K160" s="750"/>
      <c r="L160" s="750"/>
      <c r="M160" s="750"/>
      <c r="N160" s="750"/>
      <c r="O160" s="750"/>
      <c r="P160" s="90"/>
    </row>
    <row r="161" spans="2:16" s="76" customFormat="1" ht="26.5" thickBot="1" x14ac:dyDescent="0.65">
      <c r="B161" s="940" t="s">
        <v>356</v>
      </c>
      <c r="C161" s="941"/>
      <c r="D161" s="120"/>
      <c r="E161"/>
      <c r="F161"/>
      <c r="G161"/>
      <c r="H161"/>
      <c r="J161" s="433"/>
      <c r="K161" s="172"/>
      <c r="L161" s="172"/>
      <c r="M161" s="172"/>
      <c r="N161" s="750"/>
      <c r="O161" s="750"/>
      <c r="P161" s="173"/>
    </row>
    <row r="162" spans="2:16" s="172" customFormat="1" ht="12.75" customHeight="1" thickBot="1" x14ac:dyDescent="0.65">
      <c r="B162" s="120"/>
      <c r="C162" s="120"/>
      <c r="D162" s="120"/>
      <c r="E162" s="432"/>
      <c r="F162" s="432"/>
      <c r="G162" s="432"/>
      <c r="H162" s="432"/>
      <c r="I162" s="432"/>
      <c r="J162" s="173"/>
      <c r="K162" s="76"/>
      <c r="L162" s="76"/>
      <c r="M162" s="76"/>
    </row>
    <row r="163" spans="2:16" s="76" customFormat="1" ht="26.25" customHeight="1" thickBot="1" x14ac:dyDescent="0.65">
      <c r="B163" s="1057" t="str">
        <f>"Crop 5: "&amp;B1</f>
        <v>Crop 5: write name here</v>
      </c>
      <c r="C163" s="1058"/>
      <c r="D163" s="120"/>
      <c r="E163" s="750"/>
      <c r="F163" s="750"/>
      <c r="G163" s="750"/>
      <c r="H163" s="750"/>
      <c r="I163" s="750"/>
      <c r="J163" s="90"/>
    </row>
    <row r="164" spans="2:16" s="76" customFormat="1" ht="26.25" customHeight="1" x14ac:dyDescent="0.45">
      <c r="B164" s="567" t="s">
        <v>202</v>
      </c>
      <c r="C164" s="24">
        <f>F98+H159</f>
        <v>0</v>
      </c>
      <c r="D164"/>
      <c r="E164" s="750"/>
      <c r="F164" s="750"/>
      <c r="G164" s="750"/>
      <c r="H164" s="750"/>
      <c r="I164" s="750"/>
      <c r="J164" s="90"/>
    </row>
    <row r="165" spans="2:16" s="76" customFormat="1" ht="26.25" customHeight="1" x14ac:dyDescent="0.45">
      <c r="B165" s="568" t="s">
        <v>203</v>
      </c>
      <c r="C165" s="6">
        <f>H33</f>
        <v>0</v>
      </c>
      <c r="D165"/>
      <c r="E165" s="750"/>
      <c r="F165" s="750"/>
      <c r="G165" s="750"/>
      <c r="H165" s="750"/>
      <c r="I165" s="750"/>
      <c r="J165" s="90"/>
    </row>
    <row r="166" spans="2:16" s="76" customFormat="1" ht="26.25" customHeight="1" x14ac:dyDescent="0.45">
      <c r="B166" s="8" t="s">
        <v>204</v>
      </c>
      <c r="C166" s="16">
        <f>C165-C164</f>
        <v>0</v>
      </c>
      <c r="D166"/>
      <c r="E166" s="750"/>
      <c r="F166" s="750"/>
      <c r="G166" s="750"/>
      <c r="H166" s="750"/>
      <c r="I166" s="750"/>
      <c r="J166" s="90"/>
    </row>
    <row r="167" spans="2:16" s="76" customFormat="1" ht="26.25" customHeight="1" thickBot="1" x14ac:dyDescent="0.5">
      <c r="B167" s="8" t="s">
        <v>40</v>
      </c>
      <c r="C167" s="122">
        <f>IFERROR(C166/C165,0)</f>
        <v>0</v>
      </c>
      <c r="D167"/>
      <c r="E167" s="750"/>
      <c r="F167" s="750"/>
      <c r="G167" s="750"/>
      <c r="H167" s="750"/>
      <c r="I167" s="750"/>
      <c r="J167" s="90"/>
    </row>
    <row r="168" spans="2:16" s="76" customFormat="1" ht="26.25" customHeight="1" x14ac:dyDescent="0.45">
      <c r="B168" s="423" t="s">
        <v>205</v>
      </c>
      <c r="C168" s="426">
        <f>IFERROR(C164/H32,0)</f>
        <v>0</v>
      </c>
      <c r="D168"/>
      <c r="E168" s="750"/>
      <c r="F168" s="750"/>
      <c r="G168" s="750"/>
      <c r="H168" s="750"/>
      <c r="I168" s="750"/>
      <c r="J168" s="90"/>
    </row>
    <row r="169" spans="2:16" s="76" customFormat="1" ht="26.25" customHeight="1" x14ac:dyDescent="0.45">
      <c r="B169" s="568" t="s">
        <v>173</v>
      </c>
      <c r="C169" s="427" t="str">
        <f>D4</f>
        <v>lbs, ct, bu</v>
      </c>
      <c r="D169"/>
      <c r="E169" s="750"/>
      <c r="F169" s="750"/>
      <c r="G169" s="750"/>
      <c r="H169" s="750"/>
      <c r="I169" s="750"/>
      <c r="J169" s="90"/>
    </row>
    <row r="170" spans="2:16" s="76" customFormat="1" ht="26.25" customHeight="1" x14ac:dyDescent="0.45">
      <c r="B170" s="568" t="s">
        <v>383</v>
      </c>
      <c r="C170" s="364">
        <f>IFERROR('Covering Overheads + Profit'!E26,0)</f>
        <v>0</v>
      </c>
      <c r="D170"/>
      <c r="E170" s="750"/>
      <c r="F170" s="750"/>
      <c r="G170" s="750"/>
      <c r="H170" s="750"/>
      <c r="I170" s="750"/>
      <c r="J170" s="90"/>
    </row>
    <row r="171" spans="2:16" s="76" customFormat="1" ht="26.25" customHeight="1" x14ac:dyDescent="0.45">
      <c r="B171" s="568" t="s">
        <v>337</v>
      </c>
      <c r="C171" s="804">
        <f>IFERROR(C170/C165,0)</f>
        <v>0</v>
      </c>
      <c r="D171"/>
      <c r="E171" s="750"/>
      <c r="F171" s="750"/>
      <c r="G171" s="750"/>
      <c r="H171" s="750"/>
      <c r="I171" s="750"/>
      <c r="J171" s="90"/>
    </row>
    <row r="172" spans="2:16" s="76" customFormat="1" ht="26.25" customHeight="1" thickBot="1" x14ac:dyDescent="0.5">
      <c r="B172" s="366" t="s">
        <v>195</v>
      </c>
      <c r="C172" s="26">
        <f>IFERROR((C164+C170)/H32,0)</f>
        <v>0</v>
      </c>
      <c r="D172"/>
      <c r="E172" s="750"/>
      <c r="F172" s="750"/>
      <c r="G172" s="750"/>
      <c r="H172" s="750"/>
      <c r="I172" s="750"/>
      <c r="J172" s="748"/>
      <c r="K172" s="748"/>
      <c r="L172" s="748"/>
      <c r="M172" s="748"/>
    </row>
    <row r="173" spans="2:16" s="76" customFormat="1" ht="26.25" customHeight="1" x14ac:dyDescent="0.45">
      <c r="B173" s="363" t="s">
        <v>400</v>
      </c>
      <c r="C173" s="879">
        <f>C165-C164-C170</f>
        <v>0</v>
      </c>
      <c r="D173"/>
      <c r="E173" s="838"/>
      <c r="F173" s="838"/>
      <c r="G173" s="838"/>
      <c r="H173" s="838"/>
      <c r="I173" s="838"/>
      <c r="J173" s="837"/>
      <c r="K173" s="837"/>
      <c r="L173" s="837"/>
      <c r="M173" s="837"/>
    </row>
    <row r="174" spans="2:16" s="76" customFormat="1" ht="26.25" customHeight="1" x14ac:dyDescent="0.45">
      <c r="B174" s="363" t="s">
        <v>391</v>
      </c>
      <c r="C174" s="364">
        <f>'Covering Overheads + Profit'!F26</f>
        <v>0</v>
      </c>
      <c r="D174"/>
      <c r="E174" s="838"/>
      <c r="F174" s="838"/>
      <c r="G174" s="838"/>
      <c r="H174" s="838"/>
      <c r="I174" s="838"/>
      <c r="J174" s="837"/>
      <c r="K174" s="837"/>
      <c r="L174" s="837"/>
      <c r="M174" s="837"/>
    </row>
    <row r="175" spans="2:16" s="76" customFormat="1" ht="26.25" customHeight="1" thickBot="1" x14ac:dyDescent="0.5">
      <c r="B175" s="124" t="s">
        <v>387</v>
      </c>
      <c r="C175" s="123">
        <f>IFERROR((C164+C170+C174)/H32,0)</f>
        <v>0</v>
      </c>
      <c r="D175"/>
      <c r="E175" s="838"/>
      <c r="F175" s="838"/>
      <c r="G175" s="838"/>
      <c r="H175" s="838"/>
      <c r="I175" s="838"/>
      <c r="J175" s="837"/>
      <c r="K175" s="837"/>
      <c r="L175" s="837"/>
      <c r="M175" s="837"/>
    </row>
    <row r="176" spans="2:16" s="76" customFormat="1" ht="26.25" customHeight="1" x14ac:dyDescent="0.45">
      <c r="B176" s="361" t="s">
        <v>339</v>
      </c>
      <c r="C176" s="362">
        <f>IFERROR(C166/(C41*C36),0)</f>
        <v>0</v>
      </c>
      <c r="D176" s="37"/>
      <c r="E176"/>
      <c r="I176" s="31"/>
      <c r="J176" s="748"/>
      <c r="K176" s="748"/>
      <c r="L176" s="748"/>
      <c r="M176" s="748"/>
      <c r="N176" s="748"/>
      <c r="O176" s="748"/>
      <c r="P176" s="162"/>
    </row>
    <row r="177" spans="2:17" s="76" customFormat="1" ht="26.25" customHeight="1" thickBot="1" x14ac:dyDescent="0.5">
      <c r="B177" s="378" t="s">
        <v>211</v>
      </c>
      <c r="C177" s="424">
        <f>IFERROR(C164/(C41*C36),0)</f>
        <v>0</v>
      </c>
      <c r="D177" s="37"/>
      <c r="E177" s="37"/>
      <c r="F177" s="37"/>
      <c r="G177" s="37"/>
      <c r="H177"/>
      <c r="I177"/>
      <c r="J177" s="748"/>
      <c r="K177" s="748"/>
      <c r="L177" s="748"/>
      <c r="M177" s="748"/>
      <c r="N177" s="748"/>
      <c r="O177" s="748"/>
      <c r="P177" s="162"/>
    </row>
    <row r="178" spans="2:17" s="76" customFormat="1" ht="18.5" x14ac:dyDescent="0.45">
      <c r="B178" s="421"/>
      <c r="C178" s="422"/>
      <c r="D178" s="37"/>
      <c r="E178" s="37"/>
      <c r="F178" s="37"/>
      <c r="G178" s="37"/>
      <c r="H178"/>
      <c r="I178"/>
      <c r="J178" s="37"/>
      <c r="K178" s="37"/>
      <c r="L178" s="37"/>
      <c r="M178" s="37"/>
      <c r="N178" s="748"/>
      <c r="O178" s="748"/>
      <c r="P178" s="162"/>
    </row>
    <row r="179" spans="2:17" ht="15" customHeight="1" x14ac:dyDescent="0.35">
      <c r="N179" s="37"/>
      <c r="O179" s="37"/>
      <c r="P179" s="37"/>
      <c r="Q179" s="37"/>
    </row>
    <row r="184" spans="2:17" ht="22.5" customHeight="1" x14ac:dyDescent="0.35"/>
    <row r="191" spans="2:17" s="37" customFormat="1" x14ac:dyDescent="0.35">
      <c r="B191"/>
      <c r="C191"/>
      <c r="D191"/>
      <c r="E191"/>
      <c r="F191"/>
      <c r="G191"/>
      <c r="H191"/>
      <c r="I191"/>
      <c r="J191"/>
      <c r="K191"/>
      <c r="L191"/>
      <c r="M191"/>
      <c r="N191"/>
      <c r="O191"/>
      <c r="P191"/>
      <c r="Q191"/>
    </row>
    <row r="192" spans="2:17" s="37" customFormat="1" x14ac:dyDescent="0.35">
      <c r="B192"/>
      <c r="C192"/>
      <c r="D192"/>
      <c r="E192"/>
      <c r="F192"/>
      <c r="G192"/>
      <c r="H192"/>
      <c r="I192"/>
      <c r="J192"/>
      <c r="K192"/>
      <c r="L192"/>
      <c r="M192"/>
      <c r="N192"/>
      <c r="O192"/>
      <c r="P192"/>
      <c r="Q192"/>
    </row>
  </sheetData>
  <sheetProtection sheet="1" objects="1" scenarios="1" selectLockedCells="1"/>
  <mergeCells count="34">
    <mergeCell ref="F50:F51"/>
    <mergeCell ref="H50:I50"/>
    <mergeCell ref="B1:C1"/>
    <mergeCell ref="D1:I1"/>
    <mergeCell ref="B3:D3"/>
    <mergeCell ref="B4:C4"/>
    <mergeCell ref="F4:H4"/>
    <mergeCell ref="E33:G33"/>
    <mergeCell ref="B34:D34"/>
    <mergeCell ref="B35:D35"/>
    <mergeCell ref="F38:H38"/>
    <mergeCell ref="F39:H39"/>
    <mergeCell ref="B45:D45"/>
    <mergeCell ref="E83:E84"/>
    <mergeCell ref="F83:F84"/>
    <mergeCell ref="B85:C85"/>
    <mergeCell ref="C99:E99"/>
    <mergeCell ref="H51:I51"/>
    <mergeCell ref="B59:B60"/>
    <mergeCell ref="C59:D59"/>
    <mergeCell ref="E59:E60"/>
    <mergeCell ref="F59:F60"/>
    <mergeCell ref="B72:B73"/>
    <mergeCell ref="C72:D72"/>
    <mergeCell ref="E72:E73"/>
    <mergeCell ref="F72:F73"/>
    <mergeCell ref="B50:B51"/>
    <mergeCell ref="C50:D50"/>
    <mergeCell ref="E50:E51"/>
    <mergeCell ref="B105:D105"/>
    <mergeCell ref="B161:C161"/>
    <mergeCell ref="B163:C163"/>
    <mergeCell ref="B83:B84"/>
    <mergeCell ref="C83:D83"/>
  </mergeCells>
  <pageMargins left="0.25" right="0.25" top="0.75" bottom="0.75" header="0.3" footer="0.3"/>
  <pageSetup scale="4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Q192"/>
  <sheetViews>
    <sheetView zoomScale="90" zoomScaleNormal="90" workbookViewId="0">
      <pane ySplit="1" topLeftCell="A2" activePane="bottomLeft" state="frozen"/>
      <selection activeCell="H27" sqref="H27"/>
      <selection pane="bottomLeft" activeCell="C9" sqref="C9"/>
    </sheetView>
  </sheetViews>
  <sheetFormatPr defaultColWidth="8.81640625" defaultRowHeight="14.5" x14ac:dyDescent="0.35"/>
  <cols>
    <col min="1" max="1" width="5.1796875" customWidth="1"/>
    <col min="2" max="2" width="51.7265625" customWidth="1"/>
    <col min="3" max="3" width="16.1796875" customWidth="1"/>
    <col min="4" max="5" width="13.81640625" customWidth="1"/>
    <col min="6" max="6" width="12" customWidth="1"/>
    <col min="7" max="7" width="15" customWidth="1"/>
    <col min="8" max="8" width="15.26953125" customWidth="1"/>
    <col min="9" max="9" width="10.7265625" customWidth="1"/>
    <col min="10" max="10" width="28" customWidth="1"/>
    <col min="11" max="11" width="11" customWidth="1"/>
    <col min="12" max="12" width="12" customWidth="1"/>
    <col min="14" max="14" width="12.453125" customWidth="1"/>
    <col min="15" max="15" width="14.1796875" customWidth="1"/>
    <col min="16" max="16" width="20.26953125" customWidth="1"/>
    <col min="17" max="17" width="15.81640625" customWidth="1"/>
  </cols>
  <sheetData>
    <row r="1" spans="1:13" ht="29" thickBot="1" x14ac:dyDescent="0.7">
      <c r="A1" s="813" t="s">
        <v>368</v>
      </c>
      <c r="B1" s="1040" t="s">
        <v>49</v>
      </c>
      <c r="C1" s="1041"/>
      <c r="D1" s="1042" t="s">
        <v>154</v>
      </c>
      <c r="E1" s="1042"/>
      <c r="F1" s="1042"/>
      <c r="G1" s="1042"/>
      <c r="H1" s="1042"/>
      <c r="I1" s="1043"/>
      <c r="J1" s="272"/>
      <c r="K1" s="278"/>
      <c r="L1" s="62"/>
      <c r="M1" s="62"/>
    </row>
    <row r="2" spans="1:13" s="62" customFormat="1" ht="12.75" customHeight="1" thickBot="1" x14ac:dyDescent="0.7">
      <c r="B2" s="275"/>
      <c r="C2" s="275"/>
      <c r="D2" s="276"/>
      <c r="E2" s="277"/>
      <c r="F2" s="277"/>
      <c r="G2" s="277"/>
      <c r="H2" s="277"/>
      <c r="I2" s="277"/>
      <c r="J2" s="75"/>
      <c r="K2"/>
      <c r="L2"/>
      <c r="M2"/>
    </row>
    <row r="3" spans="1:13" ht="26.5" thickBot="1" x14ac:dyDescent="0.65">
      <c r="B3" s="1044" t="s">
        <v>357</v>
      </c>
      <c r="C3" s="1045"/>
      <c r="D3" s="1046"/>
    </row>
    <row r="4" spans="1:13" ht="19" thickBot="1" x14ac:dyDescent="0.4">
      <c r="B4" s="1047" t="s">
        <v>167</v>
      </c>
      <c r="C4" s="1048"/>
      <c r="D4" s="638" t="s">
        <v>433</v>
      </c>
      <c r="E4" s="745"/>
      <c r="F4" s="1037"/>
      <c r="G4" s="1037"/>
      <c r="H4" s="1037"/>
      <c r="I4" s="745"/>
      <c r="J4" s="62"/>
      <c r="K4" s="62"/>
      <c r="L4" s="62"/>
      <c r="M4" s="62"/>
    </row>
    <row r="5" spans="1:13" s="62" customFormat="1" ht="19" thickBot="1" x14ac:dyDescent="0.4">
      <c r="B5" s="148"/>
      <c r="C5" s="148"/>
      <c r="D5" s="149"/>
      <c r="E5" s="147"/>
      <c r="F5" s="147"/>
      <c r="G5" s="147"/>
      <c r="H5" s="147"/>
      <c r="I5" s="147"/>
      <c r="J5" s="309"/>
      <c r="K5" s="309"/>
      <c r="L5" s="309"/>
      <c r="M5" s="309"/>
    </row>
    <row r="6" spans="1:13" s="309" customFormat="1" ht="33" customHeight="1" x14ac:dyDescent="0.35">
      <c r="B6" s="310" t="s">
        <v>140</v>
      </c>
      <c r="C6" s="307" t="s">
        <v>100</v>
      </c>
      <c r="D6" s="307" t="s">
        <v>101</v>
      </c>
      <c r="E6" s="307" t="s">
        <v>102</v>
      </c>
      <c r="F6" s="307" t="s">
        <v>103</v>
      </c>
      <c r="G6" s="307" t="s">
        <v>164</v>
      </c>
      <c r="H6" s="308" t="s">
        <v>165</v>
      </c>
      <c r="J6" s="71"/>
      <c r="K6" s="71"/>
      <c r="L6" s="71"/>
      <c r="M6" s="71"/>
    </row>
    <row r="7" spans="1:13" s="71" customFormat="1" ht="15.5" x14ac:dyDescent="0.35">
      <c r="B7" s="416" t="s">
        <v>49</v>
      </c>
      <c r="C7" s="317">
        <v>0</v>
      </c>
      <c r="D7" s="317">
        <v>0</v>
      </c>
      <c r="E7" s="318">
        <f>C7*D7</f>
        <v>0</v>
      </c>
      <c r="F7" s="82">
        <v>0</v>
      </c>
      <c r="G7" s="319">
        <f>E7*F7</f>
        <v>0</v>
      </c>
      <c r="H7" s="133">
        <f>IFERROR(G7/H33,0)</f>
        <v>0</v>
      </c>
    </row>
    <row r="8" spans="1:13" s="71" customFormat="1" ht="15.5" x14ac:dyDescent="0.35">
      <c r="B8" s="89" t="s">
        <v>49</v>
      </c>
      <c r="C8" s="317">
        <v>0</v>
      </c>
      <c r="D8" s="317">
        <v>0</v>
      </c>
      <c r="E8" s="318">
        <f>C8*D8</f>
        <v>0</v>
      </c>
      <c r="F8" s="82">
        <v>0</v>
      </c>
      <c r="G8" s="319">
        <f>E8*F8</f>
        <v>0</v>
      </c>
      <c r="H8" s="133">
        <f>IFERROR(G8/H33,0)</f>
        <v>0</v>
      </c>
    </row>
    <row r="9" spans="1:13" s="71" customFormat="1" ht="15.5" x14ac:dyDescent="0.35">
      <c r="B9" s="89" t="s">
        <v>49</v>
      </c>
      <c r="C9" s="317">
        <v>0</v>
      </c>
      <c r="D9" s="317">
        <v>0</v>
      </c>
      <c r="E9" s="318">
        <f>C9*D9</f>
        <v>0</v>
      </c>
      <c r="F9" s="82">
        <v>0</v>
      </c>
      <c r="G9" s="319">
        <f>E9*F9</f>
        <v>0</v>
      </c>
      <c r="H9" s="133">
        <f>IFERROR(G9/H33,0)</f>
        <v>0</v>
      </c>
    </row>
    <row r="10" spans="1:13" s="71" customFormat="1" ht="15.5" x14ac:dyDescent="0.35">
      <c r="B10" s="89" t="s">
        <v>49</v>
      </c>
      <c r="C10" s="317">
        <v>0</v>
      </c>
      <c r="D10" s="317">
        <v>0</v>
      </c>
      <c r="E10" s="318">
        <f>C10*D10</f>
        <v>0</v>
      </c>
      <c r="F10" s="82">
        <v>0</v>
      </c>
      <c r="G10" s="319">
        <f>E10*F10</f>
        <v>0</v>
      </c>
      <c r="H10" s="133">
        <f>IFERROR(G10/H33,0)</f>
        <v>0</v>
      </c>
    </row>
    <row r="11" spans="1:13" s="71" customFormat="1" ht="16" thickBot="1" x14ac:dyDescent="0.4">
      <c r="B11" s="89" t="s">
        <v>49</v>
      </c>
      <c r="C11" s="317">
        <v>0</v>
      </c>
      <c r="D11" s="317">
        <v>0</v>
      </c>
      <c r="E11" s="318">
        <f>C11*D11</f>
        <v>0</v>
      </c>
      <c r="F11" s="82">
        <v>0</v>
      </c>
      <c r="G11" s="319">
        <f>E11*F11</f>
        <v>0</v>
      </c>
      <c r="H11" s="133">
        <f>IFERROR(G11/H33,0)</f>
        <v>0</v>
      </c>
    </row>
    <row r="12" spans="1:13" s="357" customFormat="1" ht="16" thickBot="1" x14ac:dyDescent="0.4">
      <c r="B12" s="894" t="s">
        <v>21</v>
      </c>
      <c r="C12" s="895"/>
      <c r="D12" s="896"/>
      <c r="E12" s="897">
        <f>SUM(E7:E11)</f>
        <v>0</v>
      </c>
      <c r="F12" s="898"/>
      <c r="G12" s="899">
        <f>SUM(G7:G11)</f>
        <v>0</v>
      </c>
      <c r="H12" s="900">
        <f>IFERROR(G12/H33,0)</f>
        <v>0</v>
      </c>
      <c r="J12" s="901"/>
      <c r="K12" s="901"/>
      <c r="L12" s="901"/>
      <c r="M12" s="901"/>
    </row>
    <row r="13" spans="1:13" s="315" customFormat="1" ht="32.25" customHeight="1" x14ac:dyDescent="0.35">
      <c r="B13" s="316" t="s">
        <v>141</v>
      </c>
      <c r="C13" s="311" t="s">
        <v>100</v>
      </c>
      <c r="D13" s="311" t="s">
        <v>101</v>
      </c>
      <c r="E13" s="312" t="s">
        <v>102</v>
      </c>
      <c r="F13" s="313" t="s">
        <v>103</v>
      </c>
      <c r="G13" s="313" t="s">
        <v>164</v>
      </c>
      <c r="H13" s="314" t="s">
        <v>165</v>
      </c>
      <c r="J13" s="71"/>
      <c r="K13" s="71"/>
      <c r="L13" s="71"/>
      <c r="M13" s="71"/>
    </row>
    <row r="14" spans="1:13" s="71" customFormat="1" ht="15.5" x14ac:dyDescent="0.35">
      <c r="B14" s="89" t="s">
        <v>49</v>
      </c>
      <c r="C14" s="320">
        <v>0</v>
      </c>
      <c r="D14" s="320">
        <v>0</v>
      </c>
      <c r="E14" s="318">
        <f>C14*D14</f>
        <v>0</v>
      </c>
      <c r="F14" s="82">
        <v>0</v>
      </c>
      <c r="G14" s="319">
        <f>E14*F14</f>
        <v>0</v>
      </c>
      <c r="H14" s="133">
        <f>IFERROR(G14/H33,0)</f>
        <v>0</v>
      </c>
    </row>
    <row r="15" spans="1:13" s="71" customFormat="1" ht="15.5" x14ac:dyDescent="0.35">
      <c r="B15" s="89" t="s">
        <v>49</v>
      </c>
      <c r="C15" s="320">
        <v>0</v>
      </c>
      <c r="D15" s="320">
        <v>0</v>
      </c>
      <c r="E15" s="318">
        <f>C15*D15</f>
        <v>0</v>
      </c>
      <c r="F15" s="82">
        <v>0</v>
      </c>
      <c r="G15" s="319">
        <f>E15*F15</f>
        <v>0</v>
      </c>
      <c r="H15" s="133">
        <f>IFERROR(G15/H33,0)</f>
        <v>0</v>
      </c>
    </row>
    <row r="16" spans="1:13" s="71" customFormat="1" ht="15.5" x14ac:dyDescent="0.35">
      <c r="B16" s="89" t="s">
        <v>49</v>
      </c>
      <c r="C16" s="317">
        <v>0</v>
      </c>
      <c r="D16" s="317">
        <v>0</v>
      </c>
      <c r="E16" s="318">
        <f>C16*D16</f>
        <v>0</v>
      </c>
      <c r="F16" s="82">
        <v>0</v>
      </c>
      <c r="G16" s="319">
        <f>E16*F16</f>
        <v>0</v>
      </c>
      <c r="H16" s="133">
        <f>IFERROR(G16/H33,0)</f>
        <v>0</v>
      </c>
    </row>
    <row r="17" spans="2:13" s="71" customFormat="1" ht="15.5" x14ac:dyDescent="0.35">
      <c r="B17" s="248" t="s">
        <v>49</v>
      </c>
      <c r="C17" s="320">
        <v>0</v>
      </c>
      <c r="D17" s="320">
        <v>0</v>
      </c>
      <c r="E17" s="321">
        <f>C17*D17</f>
        <v>0</v>
      </c>
      <c r="F17" s="235">
        <v>0</v>
      </c>
      <c r="G17" s="322">
        <f>E17*F17</f>
        <v>0</v>
      </c>
      <c r="H17" s="134">
        <f>IFERROR(G17/H33,0)</f>
        <v>0</v>
      </c>
    </row>
    <row r="18" spans="2:13" s="71" customFormat="1" ht="16" thickBot="1" x14ac:dyDescent="0.4">
      <c r="B18" s="248" t="s">
        <v>49</v>
      </c>
      <c r="C18" s="320">
        <v>0</v>
      </c>
      <c r="D18" s="320">
        <v>0</v>
      </c>
      <c r="E18" s="321">
        <f>C18*D18</f>
        <v>0</v>
      </c>
      <c r="F18" s="235">
        <v>0</v>
      </c>
      <c r="G18" s="322">
        <f>E18*F18</f>
        <v>0</v>
      </c>
      <c r="H18" s="134">
        <f>IFERROR(G18/H33,0)</f>
        <v>0</v>
      </c>
    </row>
    <row r="19" spans="2:13" s="357" customFormat="1" ht="16" thickBot="1" x14ac:dyDescent="0.4">
      <c r="B19" s="894" t="s">
        <v>21</v>
      </c>
      <c r="C19" s="895"/>
      <c r="D19" s="896"/>
      <c r="E19" s="897">
        <f>SUM(E14:E18)</f>
        <v>0</v>
      </c>
      <c r="F19" s="898"/>
      <c r="G19" s="899">
        <f>SUM(G14:G18)</f>
        <v>0</v>
      </c>
      <c r="H19" s="900">
        <f>IFERROR(G19/H33,0)</f>
        <v>0</v>
      </c>
      <c r="J19" s="901"/>
      <c r="K19" s="901"/>
      <c r="L19" s="901"/>
      <c r="M19" s="901"/>
    </row>
    <row r="20" spans="2:13" s="315" customFormat="1" ht="33" customHeight="1" x14ac:dyDescent="0.35">
      <c r="B20" s="316" t="s">
        <v>142</v>
      </c>
      <c r="C20" s="311" t="s">
        <v>100</v>
      </c>
      <c r="D20" s="311" t="s">
        <v>101</v>
      </c>
      <c r="E20" s="312" t="s">
        <v>102</v>
      </c>
      <c r="F20" s="313" t="s">
        <v>103</v>
      </c>
      <c r="G20" s="313" t="s">
        <v>164</v>
      </c>
      <c r="H20" s="314" t="s">
        <v>165</v>
      </c>
      <c r="J20" s="71"/>
      <c r="K20" s="71"/>
      <c r="L20" s="71"/>
      <c r="M20" s="71"/>
    </row>
    <row r="21" spans="2:13" s="71" customFormat="1" ht="15.5" x14ac:dyDescent="0.35">
      <c r="B21" s="89" t="s">
        <v>49</v>
      </c>
      <c r="C21" s="317">
        <v>0</v>
      </c>
      <c r="D21" s="317">
        <v>0</v>
      </c>
      <c r="E21" s="318">
        <f>C21*D21</f>
        <v>0</v>
      </c>
      <c r="F21" s="82">
        <v>0</v>
      </c>
      <c r="G21" s="319">
        <f>E21*F21</f>
        <v>0</v>
      </c>
      <c r="H21" s="133">
        <f>IFERROR(G21/H33,0)</f>
        <v>0</v>
      </c>
    </row>
    <row r="22" spans="2:13" s="71" customFormat="1" ht="16" thickBot="1" x14ac:dyDescent="0.4">
      <c r="B22" s="248" t="s">
        <v>49</v>
      </c>
      <c r="C22" s="320">
        <v>0</v>
      </c>
      <c r="D22" s="320">
        <v>0</v>
      </c>
      <c r="E22" s="321">
        <f>C22*D22</f>
        <v>0</v>
      </c>
      <c r="F22" s="235">
        <v>0</v>
      </c>
      <c r="G22" s="322">
        <f>E22*F22</f>
        <v>0</v>
      </c>
      <c r="H22" s="134">
        <f>IFERROR(G22/H33,0)</f>
        <v>0</v>
      </c>
    </row>
    <row r="23" spans="2:13" s="357" customFormat="1" ht="16" thickBot="1" x14ac:dyDescent="0.4">
      <c r="B23" s="894" t="s">
        <v>21</v>
      </c>
      <c r="C23" s="895"/>
      <c r="D23" s="896"/>
      <c r="E23" s="897">
        <f>SUM(E21:E22)</f>
        <v>0</v>
      </c>
      <c r="F23" s="898"/>
      <c r="G23" s="899">
        <f>SUM(G21:G22)</f>
        <v>0</v>
      </c>
      <c r="H23" s="900">
        <f>IFERROR(G23/H33,0)</f>
        <v>0</v>
      </c>
    </row>
    <row r="24" spans="2:13" s="71" customFormat="1" ht="32.25" customHeight="1" x14ac:dyDescent="0.35">
      <c r="B24" s="316" t="s">
        <v>62</v>
      </c>
      <c r="C24" s="311" t="s">
        <v>100</v>
      </c>
      <c r="D24" s="311" t="s">
        <v>101</v>
      </c>
      <c r="E24" s="312" t="s">
        <v>102</v>
      </c>
      <c r="F24" s="313" t="s">
        <v>103</v>
      </c>
      <c r="G24" s="313" t="s">
        <v>164</v>
      </c>
      <c r="H24" s="314" t="s">
        <v>165</v>
      </c>
    </row>
    <row r="25" spans="2:13" s="71" customFormat="1" ht="15.5" x14ac:dyDescent="0.35">
      <c r="B25" s="248" t="s">
        <v>49</v>
      </c>
      <c r="C25" s="317">
        <v>0</v>
      </c>
      <c r="D25" s="317">
        <v>0</v>
      </c>
      <c r="E25" s="318">
        <f>C25*D25</f>
        <v>0</v>
      </c>
      <c r="F25" s="82">
        <v>0</v>
      </c>
      <c r="G25" s="319">
        <f>E25*F25</f>
        <v>0</v>
      </c>
      <c r="H25" s="133">
        <f>IFERROR(G25/H33,0)</f>
        <v>0</v>
      </c>
    </row>
    <row r="26" spans="2:13" s="71" customFormat="1" ht="16" thickBot="1" x14ac:dyDescent="0.4">
      <c r="B26" s="248" t="s">
        <v>49</v>
      </c>
      <c r="C26" s="320">
        <v>0</v>
      </c>
      <c r="D26" s="320">
        <v>0</v>
      </c>
      <c r="E26" s="321">
        <f>C26*D26</f>
        <v>0</v>
      </c>
      <c r="F26" s="235">
        <v>0</v>
      </c>
      <c r="G26" s="322">
        <f>E26*F26</f>
        <v>0</v>
      </c>
      <c r="H26" s="134">
        <f>IFERROR(G26/H33,0)</f>
        <v>0</v>
      </c>
    </row>
    <row r="27" spans="2:13" s="357" customFormat="1" ht="16" thickBot="1" x14ac:dyDescent="0.4">
      <c r="B27" s="894" t="s">
        <v>21</v>
      </c>
      <c r="C27" s="895"/>
      <c r="D27" s="896"/>
      <c r="E27" s="897">
        <f>SUM(E25:E26)</f>
        <v>0</v>
      </c>
      <c r="F27" s="898"/>
      <c r="G27" s="899">
        <f>SUM(G25:G26)</f>
        <v>0</v>
      </c>
      <c r="H27" s="900">
        <f>IFERROR(G27/H33,0)</f>
        <v>0</v>
      </c>
      <c r="J27" s="901"/>
      <c r="K27" s="901"/>
      <c r="L27" s="901"/>
      <c r="M27" s="901"/>
    </row>
    <row r="28" spans="2:13" s="315" customFormat="1" ht="30" customHeight="1" x14ac:dyDescent="0.35">
      <c r="B28" s="316" t="s">
        <v>143</v>
      </c>
      <c r="C28" s="311" t="s">
        <v>100</v>
      </c>
      <c r="D28" s="311" t="s">
        <v>101</v>
      </c>
      <c r="E28" s="312" t="s">
        <v>102</v>
      </c>
      <c r="F28" s="313" t="s">
        <v>103</v>
      </c>
      <c r="G28" s="313" t="s">
        <v>164</v>
      </c>
      <c r="H28" s="314" t="s">
        <v>165</v>
      </c>
      <c r="J28" s="71"/>
      <c r="K28" s="71"/>
      <c r="L28" s="71"/>
      <c r="M28" s="71"/>
    </row>
    <row r="29" spans="2:13" s="71" customFormat="1" ht="15.5" x14ac:dyDescent="0.35">
      <c r="B29" s="248" t="s">
        <v>49</v>
      </c>
      <c r="C29" s="317">
        <v>0</v>
      </c>
      <c r="D29" s="317">
        <v>0</v>
      </c>
      <c r="E29" s="318">
        <f>C29*D29</f>
        <v>0</v>
      </c>
      <c r="F29" s="82">
        <v>0</v>
      </c>
      <c r="G29" s="319">
        <f>E29*F29</f>
        <v>0</v>
      </c>
      <c r="H29" s="133">
        <f>IFERROR(G29/H33,0)</f>
        <v>0</v>
      </c>
    </row>
    <row r="30" spans="2:13" s="71" customFormat="1" ht="16" thickBot="1" x14ac:dyDescent="0.4">
      <c r="B30" s="248" t="s">
        <v>49</v>
      </c>
      <c r="C30" s="320">
        <v>0</v>
      </c>
      <c r="D30" s="320">
        <v>0</v>
      </c>
      <c r="E30" s="321">
        <f>C30*D30</f>
        <v>0</v>
      </c>
      <c r="F30" s="235">
        <v>0</v>
      </c>
      <c r="G30" s="322">
        <f>E30*F30</f>
        <v>0</v>
      </c>
      <c r="H30" s="134">
        <f>IFERROR(G30/H33,0)</f>
        <v>0</v>
      </c>
    </row>
    <row r="31" spans="2:13" s="357" customFormat="1" ht="16" thickBot="1" x14ac:dyDescent="0.4">
      <c r="B31" s="894" t="s">
        <v>21</v>
      </c>
      <c r="C31" s="895"/>
      <c r="D31" s="896"/>
      <c r="E31" s="897">
        <f>SUM(E29:E30)</f>
        <v>0</v>
      </c>
      <c r="F31" s="896"/>
      <c r="G31" s="899">
        <f>SUM(G29:G30)</f>
        <v>0</v>
      </c>
      <c r="H31" s="900">
        <f>IFERROR(G31/H33,0)</f>
        <v>0</v>
      </c>
      <c r="J31" s="279"/>
      <c r="K31" s="279"/>
      <c r="L31" s="279"/>
      <c r="M31" s="279"/>
    </row>
    <row r="32" spans="2:13" s="279" customFormat="1" ht="25.5" customHeight="1" x14ac:dyDescent="0.35">
      <c r="G32" s="747" t="s">
        <v>150</v>
      </c>
      <c r="H32" s="323">
        <f>SUM(E12,E19,E23,E27,E31)</f>
        <v>0</v>
      </c>
      <c r="I32" s="295" t="str">
        <f>D4</f>
        <v>lbs, ct, bu</v>
      </c>
    </row>
    <row r="33" spans="2:15" s="279" customFormat="1" ht="20.25" customHeight="1" thickBot="1" x14ac:dyDescent="0.4">
      <c r="B33" s="324"/>
      <c r="C33" s="324"/>
      <c r="D33" s="324"/>
      <c r="E33" s="1029" t="s">
        <v>144</v>
      </c>
      <c r="F33" s="1029"/>
      <c r="G33" s="1029"/>
      <c r="H33" s="325">
        <f>SUM(G12,G19,G23,G27,G31)</f>
        <v>0</v>
      </c>
      <c r="I33" s="295"/>
      <c r="J33" s="295"/>
    </row>
    <row r="34" spans="2:15" s="279" customFormat="1" ht="24" thickBot="1" x14ac:dyDescent="0.6">
      <c r="B34" s="1030" t="s">
        <v>354</v>
      </c>
      <c r="C34" s="1031"/>
      <c r="D34" s="1032"/>
      <c r="J34" s="141"/>
      <c r="K34" s="141"/>
      <c r="L34" s="141"/>
      <c r="M34" s="141"/>
    </row>
    <row r="35" spans="2:15" s="71" customFormat="1" ht="19" thickBot="1" x14ac:dyDescent="0.5">
      <c r="B35" s="1033" t="s">
        <v>48</v>
      </c>
      <c r="C35" s="1034"/>
      <c r="D35" s="1035"/>
      <c r="E35"/>
      <c r="F35"/>
      <c r="G35"/>
      <c r="H35"/>
      <c r="I35"/>
      <c r="N35" s="141"/>
      <c r="O35" s="141"/>
    </row>
    <row r="36" spans="2:15" s="71" customFormat="1" ht="15.5" x14ac:dyDescent="0.35">
      <c r="B36" s="118" t="s">
        <v>47</v>
      </c>
      <c r="C36" s="346">
        <f>'Describe Your Farm'!C14</f>
        <v>0</v>
      </c>
      <c r="D36" s="347" t="s">
        <v>9</v>
      </c>
      <c r="F36" s="274"/>
      <c r="G36" s="274"/>
      <c r="H36" s="69"/>
      <c r="I36"/>
      <c r="K36" s="72"/>
    </row>
    <row r="37" spans="2:15" s="71" customFormat="1" ht="15.5" x14ac:dyDescent="0.35">
      <c r="B37" s="119" t="s">
        <v>8</v>
      </c>
      <c r="C37" s="348">
        <f>'Describe Your Farm'!C15</f>
        <v>0</v>
      </c>
      <c r="D37" s="349" t="s">
        <v>9</v>
      </c>
      <c r="F37" s="274"/>
      <c r="G37" s="274"/>
      <c r="H37" s="69"/>
      <c r="I37"/>
    </row>
    <row r="38" spans="2:15" s="71" customFormat="1" ht="15.5" x14ac:dyDescent="0.35">
      <c r="B38" s="119" t="s">
        <v>11</v>
      </c>
      <c r="C38" s="286">
        <f>IFERROR(43500/(C36*C37),0)</f>
        <v>0</v>
      </c>
      <c r="D38" s="350" t="s">
        <v>12</v>
      </c>
      <c r="E38"/>
      <c r="F38" s="1036"/>
      <c r="G38" s="1036"/>
      <c r="H38" s="1036"/>
    </row>
    <row r="39" spans="2:15" s="71" customFormat="1" ht="15.5" x14ac:dyDescent="0.35">
      <c r="B39" s="806" t="s">
        <v>361</v>
      </c>
      <c r="C39" s="85">
        <v>0</v>
      </c>
      <c r="D39" s="351" t="str">
        <f>D4</f>
        <v>lbs, ct, bu</v>
      </c>
      <c r="E39"/>
      <c r="F39" s="1037"/>
      <c r="G39" s="1037"/>
      <c r="H39" s="1037"/>
    </row>
    <row r="40" spans="2:15" s="71" customFormat="1" ht="15.5" x14ac:dyDescent="0.35">
      <c r="B40" s="119" t="s">
        <v>125</v>
      </c>
      <c r="C40" s="352">
        <f>H32</f>
        <v>0</v>
      </c>
      <c r="D40" s="353" t="str">
        <f>D39</f>
        <v>lbs, ct, bu</v>
      </c>
      <c r="E40"/>
      <c r="F40" s="69"/>
      <c r="G40" s="69"/>
      <c r="H40" s="69"/>
      <c r="I40"/>
    </row>
    <row r="41" spans="2:15" s="71" customFormat="1" ht="15.5" x14ac:dyDescent="0.35">
      <c r="B41" s="806" t="s">
        <v>360</v>
      </c>
      <c r="C41" s="354">
        <f>IFERROR(C40/C39,0)</f>
        <v>0</v>
      </c>
      <c r="D41" s="345" t="s">
        <v>12</v>
      </c>
      <c r="E41"/>
      <c r="F41"/>
      <c r="G41"/>
      <c r="H41"/>
      <c r="I41"/>
    </row>
    <row r="42" spans="2:15" s="71" customFormat="1" ht="15.5" x14ac:dyDescent="0.35">
      <c r="B42" s="119" t="s">
        <v>126</v>
      </c>
      <c r="C42" s="354">
        <f>IFERROR(C41/C38,0)</f>
        <v>0</v>
      </c>
      <c r="D42" s="345" t="s">
        <v>13</v>
      </c>
      <c r="E42"/>
      <c r="F42"/>
      <c r="G42"/>
      <c r="H42"/>
      <c r="I42"/>
    </row>
    <row r="43" spans="2:15" s="71" customFormat="1" ht="15.5" x14ac:dyDescent="0.35">
      <c r="B43" s="119" t="s">
        <v>166</v>
      </c>
      <c r="C43" s="348">
        <f>'Describe Your Farm'!C21</f>
        <v>0</v>
      </c>
      <c r="D43" s="345" t="s">
        <v>13</v>
      </c>
      <c r="E43"/>
      <c r="F43"/>
      <c r="G43"/>
      <c r="H43"/>
      <c r="I43"/>
    </row>
    <row r="44" spans="2:15" s="71" customFormat="1" ht="15" thickBot="1" x14ac:dyDescent="0.4">
      <c r="B44" s="73"/>
      <c r="C44" s="117"/>
      <c r="D44" s="74"/>
      <c r="E44"/>
      <c r="F44"/>
      <c r="G44"/>
      <c r="J44"/>
      <c r="K44"/>
      <c r="L44"/>
      <c r="M44"/>
    </row>
    <row r="45" spans="2:15" ht="26.5" thickBot="1" x14ac:dyDescent="0.65">
      <c r="B45" s="940" t="s">
        <v>29</v>
      </c>
      <c r="C45" s="1028"/>
      <c r="D45" s="941"/>
      <c r="H45" s="30"/>
      <c r="J45" s="281"/>
      <c r="K45" s="281"/>
      <c r="L45" s="69"/>
      <c r="M45" s="69"/>
    </row>
    <row r="46" spans="2:15" s="69" customFormat="1" ht="15.5" x14ac:dyDescent="0.35">
      <c r="B46" s="657" t="s">
        <v>190</v>
      </c>
      <c r="C46" s="709" t="str">
        <f>'Describe Your Farm'!C14&amp;" "&amp;'Describe Your Farm'!D14</f>
        <v>0 feet</v>
      </c>
      <c r="D46" s="284"/>
      <c r="E46"/>
      <c r="F46"/>
      <c r="G46" s="280"/>
      <c r="H46" s="172"/>
      <c r="I46" s="172"/>
      <c r="J46" s="140"/>
      <c r="K46" s="140"/>
      <c r="L46"/>
      <c r="M46"/>
    </row>
    <row r="47" spans="2:15" ht="15.5" x14ac:dyDescent="0.35">
      <c r="B47" s="709" t="s">
        <v>32</v>
      </c>
      <c r="C47" s="710">
        <f>C41</f>
        <v>0</v>
      </c>
      <c r="D47" s="284"/>
      <c r="E47" s="284"/>
      <c r="F47" s="284"/>
      <c r="G47" s="77"/>
      <c r="H47" s="77"/>
      <c r="I47" s="77"/>
      <c r="J47" s="282"/>
      <c r="K47" s="282"/>
      <c r="L47" s="282"/>
      <c r="M47" s="282"/>
    </row>
    <row r="48" spans="2:15" s="282" customFormat="1" ht="15.5" x14ac:dyDescent="0.35">
      <c r="B48" s="283" t="s">
        <v>177</v>
      </c>
      <c r="C48" s="80">
        <v>0</v>
      </c>
    </row>
    <row r="49" spans="2:13" s="282" customFormat="1" x14ac:dyDescent="0.35">
      <c r="B49" s="283" t="s">
        <v>362</v>
      </c>
      <c r="C49" s="294">
        <v>0</v>
      </c>
      <c r="J49" s="140"/>
      <c r="K49" s="140"/>
      <c r="L49" s="71"/>
      <c r="M49" s="71"/>
    </row>
    <row r="50" spans="2:13" s="71" customFormat="1" ht="15.75" customHeight="1" x14ac:dyDescent="0.35">
      <c r="B50" s="995" t="s">
        <v>57</v>
      </c>
      <c r="C50" s="997" t="s">
        <v>319</v>
      </c>
      <c r="D50" s="998"/>
      <c r="E50" s="999" t="s">
        <v>6</v>
      </c>
      <c r="F50" s="990" t="s">
        <v>182</v>
      </c>
      <c r="G50" s="76"/>
      <c r="H50" s="1049"/>
      <c r="I50" s="1050"/>
      <c r="J50" s="140"/>
      <c r="K50" s="140"/>
    </row>
    <row r="51" spans="2:13" s="71" customFormat="1" ht="15.5" x14ac:dyDescent="0.35">
      <c r="B51" s="996"/>
      <c r="C51" s="681" t="s">
        <v>134</v>
      </c>
      <c r="D51" s="673" t="s">
        <v>135</v>
      </c>
      <c r="E51" s="1000"/>
      <c r="F51" s="1001"/>
      <c r="G51" s="76"/>
      <c r="H51" s="1049"/>
      <c r="I51" s="1050"/>
      <c r="J51" s="140"/>
      <c r="K51" s="140"/>
      <c r="L51"/>
      <c r="M51"/>
    </row>
    <row r="52" spans="2:13" ht="15.5" x14ac:dyDescent="0.35">
      <c r="B52" s="686" t="s">
        <v>50</v>
      </c>
      <c r="C52" s="91">
        <v>0</v>
      </c>
      <c r="D52" s="91">
        <v>0</v>
      </c>
      <c r="E52" s="676" t="s">
        <v>320</v>
      </c>
      <c r="F52" s="687"/>
      <c r="G52" s="76"/>
      <c r="H52" s="76"/>
      <c r="I52" s="76"/>
      <c r="J52" s="140"/>
      <c r="K52" s="140"/>
    </row>
    <row r="53" spans="2:13" ht="15.5" x14ac:dyDescent="0.35">
      <c r="B53" s="688" t="s">
        <v>155</v>
      </c>
      <c r="C53" s="80">
        <v>0</v>
      </c>
      <c r="D53" s="80">
        <v>0</v>
      </c>
      <c r="E53" s="674" t="s">
        <v>320</v>
      </c>
      <c r="F53" s="687"/>
      <c r="G53" s="76"/>
      <c r="H53" s="76"/>
      <c r="I53" s="76"/>
      <c r="J53" s="140"/>
      <c r="K53" s="140"/>
    </row>
    <row r="54" spans="2:13" ht="15.5" x14ac:dyDescent="0.35">
      <c r="B54" s="688" t="s">
        <v>156</v>
      </c>
      <c r="C54" s="80">
        <v>0</v>
      </c>
      <c r="D54" s="80">
        <v>0</v>
      </c>
      <c r="E54" s="674" t="s">
        <v>320</v>
      </c>
      <c r="F54" s="687"/>
      <c r="G54" s="76"/>
      <c r="H54" s="76"/>
      <c r="I54" s="76"/>
      <c r="J54" s="77"/>
      <c r="K54" s="77"/>
      <c r="L54" s="76"/>
      <c r="M54" s="76"/>
    </row>
    <row r="55" spans="2:13" s="76" customFormat="1" ht="15.5" x14ac:dyDescent="0.35">
      <c r="B55" s="688" t="s">
        <v>157</v>
      </c>
      <c r="C55" s="80">
        <v>0</v>
      </c>
      <c r="D55" s="80">
        <v>0</v>
      </c>
      <c r="E55" s="674" t="s">
        <v>320</v>
      </c>
      <c r="F55" s="687"/>
      <c r="J55" s="77"/>
      <c r="K55" s="77"/>
    </row>
    <row r="56" spans="2:13" s="76" customFormat="1" ht="15.5" x14ac:dyDescent="0.35">
      <c r="B56" s="86" t="s">
        <v>51</v>
      </c>
      <c r="C56" s="80">
        <v>0</v>
      </c>
      <c r="D56" s="80">
        <v>0</v>
      </c>
      <c r="E56" s="674" t="s">
        <v>320</v>
      </c>
      <c r="F56" s="687"/>
      <c r="J56" s="77"/>
      <c r="K56" s="77"/>
    </row>
    <row r="57" spans="2:13" s="76" customFormat="1" ht="15.5" x14ac:dyDescent="0.35">
      <c r="B57" s="566" t="s">
        <v>236</v>
      </c>
      <c r="C57" s="80">
        <v>0</v>
      </c>
      <c r="D57" s="80">
        <v>0</v>
      </c>
      <c r="E57" s="674" t="s">
        <v>320</v>
      </c>
      <c r="F57" s="687"/>
      <c r="J57" s="77"/>
      <c r="K57" s="77"/>
    </row>
    <row r="58" spans="2:13" s="76" customFormat="1" ht="15.5" x14ac:dyDescent="0.35">
      <c r="B58" s="689" t="s">
        <v>58</v>
      </c>
      <c r="C58" s="287">
        <f>SUM(C52:C57)/60</f>
        <v>0</v>
      </c>
      <c r="D58" s="288">
        <f>(SUM(D52:D57))/60</f>
        <v>0</v>
      </c>
      <c r="E58" s="675" t="s">
        <v>321</v>
      </c>
      <c r="F58" s="690">
        <f>(C58*E100)+(D58*E101)</f>
        <v>0</v>
      </c>
      <c r="J58" s="77"/>
      <c r="K58" s="77"/>
    </row>
    <row r="59" spans="2:13" s="76" customFormat="1" ht="15.75" customHeight="1" x14ac:dyDescent="0.35">
      <c r="B59" s="985" t="s">
        <v>56</v>
      </c>
      <c r="C59" s="987" t="s">
        <v>319</v>
      </c>
      <c r="D59" s="987"/>
      <c r="E59" s="988" t="s">
        <v>6</v>
      </c>
      <c r="F59" s="990" t="s">
        <v>182</v>
      </c>
      <c r="J59" s="77"/>
    </row>
    <row r="60" spans="2:13" s="76" customFormat="1" ht="15.5" x14ac:dyDescent="0.35">
      <c r="B60" s="985"/>
      <c r="C60" s="876" t="s">
        <v>134</v>
      </c>
      <c r="D60" s="673" t="s">
        <v>135</v>
      </c>
      <c r="E60" s="988"/>
      <c r="F60" s="1001"/>
      <c r="J60" s="77"/>
    </row>
    <row r="61" spans="2:13" s="76" customFormat="1" ht="15.5" x14ac:dyDescent="0.35">
      <c r="B61" s="686" t="s">
        <v>41</v>
      </c>
      <c r="C61" s="91">
        <v>0</v>
      </c>
      <c r="D61" s="91">
        <v>0</v>
      </c>
      <c r="E61" s="676" t="s">
        <v>320</v>
      </c>
      <c r="F61" s="687"/>
    </row>
    <row r="62" spans="2:13" s="76" customFormat="1" ht="15.5" x14ac:dyDescent="0.35">
      <c r="B62" s="688" t="s">
        <v>179</v>
      </c>
      <c r="C62" s="80">
        <v>0</v>
      </c>
      <c r="D62" s="80">
        <v>0</v>
      </c>
      <c r="E62" s="674" t="s">
        <v>320</v>
      </c>
      <c r="F62" s="687"/>
    </row>
    <row r="63" spans="2:13" s="76" customFormat="1" ht="15.5" x14ac:dyDescent="0.35">
      <c r="B63" s="688" t="s">
        <v>180</v>
      </c>
      <c r="C63" s="80">
        <v>0</v>
      </c>
      <c r="D63" s="80">
        <v>0</v>
      </c>
      <c r="E63" s="674" t="s">
        <v>320</v>
      </c>
      <c r="F63" s="687"/>
    </row>
    <row r="64" spans="2:13" s="76" customFormat="1" ht="15.5" x14ac:dyDescent="0.35">
      <c r="B64" s="688" t="s">
        <v>181</v>
      </c>
      <c r="C64" s="80">
        <v>0</v>
      </c>
      <c r="D64" s="80">
        <v>0</v>
      </c>
      <c r="E64" s="674" t="s">
        <v>320</v>
      </c>
      <c r="F64" s="687"/>
    </row>
    <row r="65" spans="2:13" s="76" customFormat="1" ht="15.5" x14ac:dyDescent="0.35">
      <c r="B65" s="688" t="s">
        <v>42</v>
      </c>
      <c r="C65" s="80">
        <v>0</v>
      </c>
      <c r="D65" s="80">
        <v>0</v>
      </c>
      <c r="E65" s="674" t="s">
        <v>320</v>
      </c>
      <c r="F65" s="687"/>
    </row>
    <row r="66" spans="2:13" s="76" customFormat="1" ht="15.5" x14ac:dyDescent="0.35">
      <c r="B66" s="688" t="s">
        <v>43</v>
      </c>
      <c r="C66" s="80">
        <v>0</v>
      </c>
      <c r="D66" s="80">
        <v>0</v>
      </c>
      <c r="E66" s="674" t="s">
        <v>320</v>
      </c>
      <c r="F66" s="687"/>
    </row>
    <row r="67" spans="2:13" s="76" customFormat="1" ht="15.5" x14ac:dyDescent="0.35">
      <c r="B67" s="691" t="s">
        <v>286</v>
      </c>
      <c r="C67" s="96">
        <v>0</v>
      </c>
      <c r="D67" s="96">
        <v>0</v>
      </c>
      <c r="E67" s="674" t="s">
        <v>320</v>
      </c>
      <c r="F67" s="687"/>
    </row>
    <row r="68" spans="2:13" s="76" customFormat="1" ht="15.5" x14ac:dyDescent="0.35">
      <c r="B68" s="691" t="s">
        <v>408</v>
      </c>
      <c r="C68" s="96">
        <v>0</v>
      </c>
      <c r="D68" s="96">
        <v>0</v>
      </c>
      <c r="E68" s="674" t="s">
        <v>320</v>
      </c>
      <c r="F68" s="687"/>
    </row>
    <row r="69" spans="2:13" s="76" customFormat="1" ht="15.5" x14ac:dyDescent="0.35">
      <c r="B69" s="86" t="s">
        <v>44</v>
      </c>
      <c r="C69" s="80">
        <v>0</v>
      </c>
      <c r="D69" s="80">
        <v>0</v>
      </c>
      <c r="E69" s="674" t="s">
        <v>320</v>
      </c>
      <c r="F69" s="687"/>
    </row>
    <row r="70" spans="2:13" s="76" customFormat="1" ht="15.5" x14ac:dyDescent="0.35">
      <c r="B70" s="566" t="s">
        <v>236</v>
      </c>
      <c r="C70" s="80">
        <v>0</v>
      </c>
      <c r="D70" s="80">
        <v>0</v>
      </c>
      <c r="E70" s="674" t="s">
        <v>320</v>
      </c>
      <c r="F70" s="687"/>
    </row>
    <row r="71" spans="2:13" s="76" customFormat="1" ht="15.5" x14ac:dyDescent="0.35">
      <c r="B71" s="689" t="s">
        <v>53</v>
      </c>
      <c r="C71" s="287">
        <f>SUM(C61:C70)/60</f>
        <v>0</v>
      </c>
      <c r="D71" s="287">
        <f>SUM(D61:D70)/60</f>
        <v>0</v>
      </c>
      <c r="E71" s="682" t="s">
        <v>321</v>
      </c>
      <c r="F71" s="692">
        <f>(C71*E100)+(D71*E101)</f>
        <v>0</v>
      </c>
      <c r="J71" s="279"/>
      <c r="K71" s="279"/>
      <c r="L71" s="279"/>
      <c r="M71" s="279"/>
    </row>
    <row r="72" spans="2:13" s="279" customFormat="1" ht="15.75" customHeight="1" x14ac:dyDescent="0.35">
      <c r="B72" s="985" t="s">
        <v>55</v>
      </c>
      <c r="C72" s="987" t="s">
        <v>319</v>
      </c>
      <c r="D72" s="987"/>
      <c r="E72" s="989" t="s">
        <v>6</v>
      </c>
      <c r="F72" s="990" t="s">
        <v>182</v>
      </c>
    </row>
    <row r="73" spans="2:13" s="279" customFormat="1" ht="15.5" x14ac:dyDescent="0.35">
      <c r="B73" s="985"/>
      <c r="C73" s="273" t="s">
        <v>134</v>
      </c>
      <c r="D73" s="289" t="s">
        <v>135</v>
      </c>
      <c r="E73" s="1005"/>
      <c r="F73" s="1001"/>
      <c r="J73" s="76"/>
      <c r="K73" s="76"/>
      <c r="L73" s="76"/>
      <c r="M73" s="76"/>
    </row>
    <row r="74" spans="2:13" s="76" customFormat="1" ht="15.5" x14ac:dyDescent="0.35">
      <c r="B74" s="693" t="s">
        <v>185</v>
      </c>
      <c r="C74" s="91">
        <v>0</v>
      </c>
      <c r="D74" s="91">
        <v>0</v>
      </c>
      <c r="E74" s="676" t="s">
        <v>321</v>
      </c>
      <c r="F74" s="694"/>
    </row>
    <row r="75" spans="2:13" s="76" customFormat="1" ht="15.5" x14ac:dyDescent="0.35">
      <c r="B75" s="695" t="s">
        <v>30</v>
      </c>
      <c r="C75" s="80">
        <v>0</v>
      </c>
      <c r="D75" s="80">
        <v>0</v>
      </c>
      <c r="E75" s="674" t="s">
        <v>321</v>
      </c>
      <c r="F75" s="694"/>
    </row>
    <row r="76" spans="2:13" s="76" customFormat="1" ht="15.5" x14ac:dyDescent="0.35">
      <c r="B76" s="695" t="s">
        <v>31</v>
      </c>
      <c r="C76" s="80">
        <v>0</v>
      </c>
      <c r="D76" s="80">
        <v>0</v>
      </c>
      <c r="E76" s="674" t="s">
        <v>321</v>
      </c>
      <c r="F76" s="694"/>
    </row>
    <row r="77" spans="2:13" s="76" customFormat="1" ht="15.5" x14ac:dyDescent="0.35">
      <c r="B77" s="695" t="s">
        <v>90</v>
      </c>
      <c r="C77" s="80">
        <v>0</v>
      </c>
      <c r="D77" s="80">
        <v>0</v>
      </c>
      <c r="E77" s="674" t="s">
        <v>321</v>
      </c>
      <c r="F77" s="694"/>
    </row>
    <row r="78" spans="2:13" s="76" customFormat="1" ht="15.5" x14ac:dyDescent="0.35">
      <c r="B78" s="695" t="s">
        <v>89</v>
      </c>
      <c r="C78" s="80">
        <v>0</v>
      </c>
      <c r="D78" s="80">
        <v>0</v>
      </c>
      <c r="E78" s="674" t="s">
        <v>321</v>
      </c>
      <c r="F78" s="694"/>
    </row>
    <row r="79" spans="2:13" s="76" customFormat="1" ht="15.5" x14ac:dyDescent="0.35">
      <c r="B79" s="695" t="s">
        <v>412</v>
      </c>
      <c r="C79" s="80">
        <v>0</v>
      </c>
      <c r="D79" s="80">
        <v>0</v>
      </c>
      <c r="E79" s="674" t="s">
        <v>321</v>
      </c>
      <c r="F79" s="694"/>
    </row>
    <row r="80" spans="2:13" s="76" customFormat="1" ht="15.5" x14ac:dyDescent="0.35">
      <c r="B80" s="883" t="s">
        <v>37</v>
      </c>
      <c r="C80" s="80">
        <v>0</v>
      </c>
      <c r="D80" s="80">
        <v>0</v>
      </c>
      <c r="E80" s="674" t="s">
        <v>321</v>
      </c>
      <c r="F80" s="694"/>
    </row>
    <row r="81" spans="2:13" s="76" customFormat="1" ht="15.5" x14ac:dyDescent="0.35">
      <c r="B81" s="566" t="s">
        <v>236</v>
      </c>
      <c r="C81" s="80">
        <v>0</v>
      </c>
      <c r="D81" s="80">
        <v>0</v>
      </c>
      <c r="E81" s="674" t="s">
        <v>321</v>
      </c>
      <c r="F81" s="687"/>
    </row>
    <row r="82" spans="2:13" s="76" customFormat="1" ht="15.5" x14ac:dyDescent="0.35">
      <c r="B82" s="696" t="s">
        <v>137</v>
      </c>
      <c r="C82" s="683">
        <f>SUM(C74:C81)</f>
        <v>0</v>
      </c>
      <c r="D82" s="684">
        <f>SUM(D74:D81)</f>
        <v>0</v>
      </c>
      <c r="E82" s="685" t="s">
        <v>321</v>
      </c>
      <c r="F82" s="697">
        <f>(C82*E100)+(D82*E101)</f>
        <v>0</v>
      </c>
      <c r="G82" s="138"/>
    </row>
    <row r="83" spans="2:13" s="76" customFormat="1" ht="15.75" customHeight="1" x14ac:dyDescent="0.35">
      <c r="B83" s="985" t="s">
        <v>54</v>
      </c>
      <c r="C83" s="987" t="s">
        <v>319</v>
      </c>
      <c r="D83" s="987"/>
      <c r="E83" s="988" t="s">
        <v>6</v>
      </c>
      <c r="F83" s="990" t="s">
        <v>182</v>
      </c>
    </row>
    <row r="84" spans="2:13" s="76" customFormat="1" ht="15.5" x14ac:dyDescent="0.35">
      <c r="B84" s="986"/>
      <c r="C84" s="711" t="s">
        <v>134</v>
      </c>
      <c r="D84" s="285" t="s">
        <v>135</v>
      </c>
      <c r="E84" s="989"/>
      <c r="F84" s="991"/>
    </row>
    <row r="85" spans="2:13" s="76" customFormat="1" ht="15.5" x14ac:dyDescent="0.35">
      <c r="B85" s="993" t="str">
        <f>"Remember: Estimated Total Crop Yield per Bed is "&amp;C39&amp;" "&amp;D39</f>
        <v>Remember: Estimated Total Crop Yield per Bed is 0 lbs, ct, bu</v>
      </c>
      <c r="C85" s="994"/>
      <c r="D85" s="712"/>
      <c r="E85" s="713"/>
      <c r="F85" s="714"/>
    </row>
    <row r="86" spans="2:13" s="76" customFormat="1" ht="15.5" x14ac:dyDescent="0.35">
      <c r="B86" s="693" t="s">
        <v>33</v>
      </c>
      <c r="C86" s="79">
        <v>0</v>
      </c>
      <c r="D86" s="79">
        <v>0</v>
      </c>
      <c r="E86" s="677" t="s">
        <v>321</v>
      </c>
      <c r="F86" s="694"/>
    </row>
    <row r="87" spans="2:13" s="76" customFormat="1" ht="15.5" x14ac:dyDescent="0.35">
      <c r="B87" s="698" t="s">
        <v>34</v>
      </c>
      <c r="C87" s="80">
        <v>0</v>
      </c>
      <c r="D87" s="80">
        <v>0</v>
      </c>
      <c r="E87" s="679" t="s">
        <v>321</v>
      </c>
      <c r="F87" s="699"/>
    </row>
    <row r="88" spans="2:13" s="76" customFormat="1" ht="15.5" x14ac:dyDescent="0.35">
      <c r="B88" s="700" t="s">
        <v>36</v>
      </c>
      <c r="C88" s="80">
        <v>0</v>
      </c>
      <c r="D88" s="80">
        <v>0</v>
      </c>
      <c r="E88" s="679" t="s">
        <v>321</v>
      </c>
      <c r="F88" s="699"/>
    </row>
    <row r="89" spans="2:13" s="76" customFormat="1" ht="15.5" x14ac:dyDescent="0.35">
      <c r="B89" s="641" t="s">
        <v>412</v>
      </c>
      <c r="C89" s="97">
        <v>0</v>
      </c>
      <c r="D89" s="97">
        <v>0</v>
      </c>
      <c r="E89" s="678" t="s">
        <v>321</v>
      </c>
      <c r="F89" s="701"/>
    </row>
    <row r="90" spans="2:13" s="76" customFormat="1" ht="15.5" x14ac:dyDescent="0.35">
      <c r="B90" s="883" t="s">
        <v>35</v>
      </c>
      <c r="C90" s="97">
        <v>0</v>
      </c>
      <c r="D90" s="97">
        <v>0</v>
      </c>
      <c r="E90" s="678" t="s">
        <v>321</v>
      </c>
      <c r="F90" s="701"/>
    </row>
    <row r="91" spans="2:13" s="76" customFormat="1" ht="15.5" x14ac:dyDescent="0.35">
      <c r="B91" s="566" t="s">
        <v>236</v>
      </c>
      <c r="C91" s="80">
        <v>0</v>
      </c>
      <c r="D91" s="80">
        <v>0</v>
      </c>
      <c r="E91" s="674" t="s">
        <v>321</v>
      </c>
      <c r="F91" s="687"/>
    </row>
    <row r="92" spans="2:13" s="76" customFormat="1" ht="15.5" x14ac:dyDescent="0.35">
      <c r="B92" s="702" t="s">
        <v>138</v>
      </c>
      <c r="C92" s="290">
        <f>SUM(C86:C91)</f>
        <v>0</v>
      </c>
      <c r="D92" s="291">
        <f>SUM(D86:D91)</f>
        <v>0</v>
      </c>
      <c r="E92" s="680" t="s">
        <v>321</v>
      </c>
      <c r="F92" s="703">
        <f>(C92*E100)+(D92*E101)</f>
        <v>0</v>
      </c>
      <c r="G92" s="139"/>
      <c r="J92" s="357"/>
      <c r="K92" s="357"/>
      <c r="L92" s="357"/>
      <c r="M92" s="357"/>
    </row>
    <row r="93" spans="2:13" s="357" customFormat="1" ht="15.5" x14ac:dyDescent="0.35">
      <c r="B93" s="704"/>
      <c r="C93" s="715" t="s">
        <v>134</v>
      </c>
      <c r="D93" s="715" t="s">
        <v>135</v>
      </c>
      <c r="E93" s="292"/>
      <c r="F93" s="705"/>
      <c r="J93" s="76"/>
      <c r="K93" s="76"/>
      <c r="L93" s="76"/>
      <c r="M93" s="76"/>
    </row>
    <row r="94" spans="2:13" s="76" customFormat="1" ht="15.5" x14ac:dyDescent="0.35">
      <c r="B94" s="706" t="s">
        <v>161</v>
      </c>
      <c r="C94" s="564">
        <f>SUM(C58,C71,C82,C92)</f>
        <v>0</v>
      </c>
      <c r="D94" s="564">
        <f>SUM(D58,D71,D82,D92)</f>
        <v>0</v>
      </c>
      <c r="E94" s="677" t="s">
        <v>321</v>
      </c>
      <c r="F94" s="707"/>
    </row>
    <row r="95" spans="2:13" s="76" customFormat="1" ht="18.75" customHeight="1" x14ac:dyDescent="0.35">
      <c r="B95" s="725" t="s">
        <v>162</v>
      </c>
      <c r="C95" s="726">
        <f>C94*C47</f>
        <v>0</v>
      </c>
      <c r="D95" s="726">
        <f>D94*F97</f>
        <v>0</v>
      </c>
      <c r="E95" s="678" t="s">
        <v>321</v>
      </c>
      <c r="F95" s="708"/>
      <c r="H95" s="565"/>
      <c r="I95" s="173"/>
    </row>
    <row r="96" spans="2:13" s="357" customFormat="1" ht="15.5" x14ac:dyDescent="0.35">
      <c r="D96" s="630"/>
      <c r="E96" s="657" t="s">
        <v>322</v>
      </c>
      <c r="F96" s="268">
        <f>F58+F71+F82+F92</f>
        <v>0</v>
      </c>
      <c r="G96" s="443"/>
      <c r="H96" s="565"/>
      <c r="I96" s="914"/>
      <c r="J96" s="915"/>
      <c r="K96" s="915"/>
      <c r="L96" s="915"/>
      <c r="M96" s="915"/>
    </row>
    <row r="97" spans="2:16" s="357" customFormat="1" ht="15.5" x14ac:dyDescent="0.35">
      <c r="D97" s="630"/>
      <c r="E97" s="657" t="s">
        <v>139</v>
      </c>
      <c r="F97" s="874">
        <f>C41</f>
        <v>0</v>
      </c>
      <c r="G97" s="443"/>
      <c r="J97" s="915"/>
      <c r="K97" s="915"/>
      <c r="L97" s="915"/>
      <c r="M97" s="915"/>
      <c r="N97" s="915"/>
      <c r="O97" s="915"/>
      <c r="P97" s="915"/>
    </row>
    <row r="98" spans="2:16" s="357" customFormat="1" ht="15.5" x14ac:dyDescent="0.35">
      <c r="D98" s="630"/>
      <c r="E98" s="657" t="s">
        <v>323</v>
      </c>
      <c r="F98" s="268">
        <f>F96*F97</f>
        <v>0</v>
      </c>
      <c r="G98" s="443"/>
      <c r="J98" s="915"/>
      <c r="K98" s="915"/>
      <c r="L98" s="915"/>
      <c r="M98" s="915"/>
      <c r="N98" s="915"/>
      <c r="O98" s="915"/>
      <c r="P98" s="915"/>
    </row>
    <row r="99" spans="2:16" s="76" customFormat="1" ht="18.5" x14ac:dyDescent="0.45">
      <c r="B99" s="31"/>
      <c r="C99" s="984" t="s">
        <v>324</v>
      </c>
      <c r="D99" s="984"/>
      <c r="E99" s="984"/>
      <c r="F99" s="631"/>
      <c r="G99" s="77"/>
      <c r="J99" s="326"/>
      <c r="K99" s="326"/>
      <c r="L99" s="326"/>
      <c r="M99" s="326"/>
      <c r="N99" s="326"/>
      <c r="O99" s="326"/>
      <c r="P99" s="326"/>
    </row>
    <row r="100" spans="2:16" s="76" customFormat="1" ht="15.5" x14ac:dyDescent="0.35">
      <c r="B100" s="629"/>
      <c r="C100" s="716"/>
      <c r="D100" s="717" t="s">
        <v>285</v>
      </c>
      <c r="E100" s="718">
        <f>' Labor Overheads'!C23</f>
        <v>0</v>
      </c>
      <c r="F100" s="631"/>
      <c r="G100" s="77"/>
      <c r="J100" s="326"/>
      <c r="K100" s="326"/>
      <c r="L100" s="326"/>
      <c r="M100" s="326"/>
      <c r="N100" s="326"/>
      <c r="O100" s="326"/>
      <c r="P100" s="326"/>
    </row>
    <row r="101" spans="2:16" s="76" customFormat="1" ht="18.5" x14ac:dyDescent="0.45">
      <c r="B101" s="629"/>
      <c r="C101" s="719"/>
      <c r="D101" s="657" t="s">
        <v>291</v>
      </c>
      <c r="E101" s="720">
        <f>' Labor Overheads'!$C$12</f>
        <v>0</v>
      </c>
      <c r="F101" s="31"/>
      <c r="G101" s="77"/>
      <c r="J101" s="326"/>
      <c r="K101" s="326"/>
      <c r="L101" s="326"/>
      <c r="M101" s="326"/>
      <c r="N101" s="326"/>
      <c r="O101" s="326"/>
      <c r="P101" s="326"/>
    </row>
    <row r="102" spans="2:16" s="76" customFormat="1" ht="18.5" x14ac:dyDescent="0.45">
      <c r="B102" s="629"/>
      <c r="C102" s="719"/>
      <c r="D102" s="565" t="s">
        <v>326</v>
      </c>
      <c r="E102" s="721">
        <f>D95*E101</f>
        <v>0</v>
      </c>
      <c r="F102" s="31"/>
      <c r="G102" s="77"/>
      <c r="J102" s="326"/>
      <c r="K102" s="326"/>
      <c r="L102" s="326"/>
      <c r="M102" s="326"/>
      <c r="N102" s="326"/>
      <c r="O102" s="326"/>
      <c r="P102" s="326"/>
    </row>
    <row r="103" spans="2:16" s="76" customFormat="1" ht="18.5" x14ac:dyDescent="0.45">
      <c r="B103" s="629"/>
      <c r="C103" s="722"/>
      <c r="D103" s="723" t="s">
        <v>325</v>
      </c>
      <c r="E103" s="724">
        <f>C92*E100</f>
        <v>0</v>
      </c>
      <c r="F103" s="31"/>
      <c r="G103" s="77"/>
      <c r="J103" s="326"/>
      <c r="K103" s="326"/>
      <c r="L103" s="326"/>
      <c r="M103" s="326"/>
      <c r="N103" s="326"/>
      <c r="O103" s="326"/>
      <c r="P103" s="326"/>
    </row>
    <row r="104" spans="2:16" s="76" customFormat="1" ht="16" thickBot="1" x14ac:dyDescent="0.4">
      <c r="B104" s="77"/>
      <c r="C104" s="77"/>
      <c r="D104" s="77"/>
      <c r="E104" s="78"/>
      <c r="F104" s="268"/>
      <c r="G104" s="77"/>
      <c r="N104" s="326"/>
      <c r="O104" s="326"/>
      <c r="P104" s="326"/>
    </row>
    <row r="105" spans="2:16" s="76" customFormat="1" ht="26.5" thickBot="1" x14ac:dyDescent="0.65">
      <c r="B105" s="940" t="s">
        <v>38</v>
      </c>
      <c r="C105" s="1028"/>
      <c r="D105" s="941"/>
      <c r="E105"/>
    </row>
    <row r="106" spans="2:16" s="76" customFormat="1" ht="15.5" x14ac:dyDescent="0.35">
      <c r="B106" s="304" t="s">
        <v>93</v>
      </c>
      <c r="C106" s="305" t="s">
        <v>91</v>
      </c>
      <c r="D106" s="306" t="s">
        <v>6</v>
      </c>
      <c r="E106" s="306" t="s">
        <v>7</v>
      </c>
      <c r="F106" s="299" t="s">
        <v>15</v>
      </c>
      <c r="G106" s="300" t="s">
        <v>158</v>
      </c>
      <c r="H106" s="301" t="s">
        <v>26</v>
      </c>
      <c r="I106" s="71"/>
    </row>
    <row r="107" spans="2:16" s="76" customFormat="1" ht="15.5" x14ac:dyDescent="0.35">
      <c r="B107" s="84" t="s">
        <v>49</v>
      </c>
      <c r="C107" s="85">
        <v>0</v>
      </c>
      <c r="D107" s="86" t="s">
        <v>96</v>
      </c>
      <c r="E107" s="87">
        <v>0</v>
      </c>
      <c r="F107" s="83">
        <f>C107*E107</f>
        <v>0</v>
      </c>
      <c r="G107" s="231">
        <f>C41</f>
        <v>0</v>
      </c>
      <c r="H107" s="88">
        <f>F107*G107</f>
        <v>0</v>
      </c>
      <c r="I107"/>
    </row>
    <row r="108" spans="2:16" s="76" customFormat="1" ht="15.75" customHeight="1" x14ac:dyDescent="0.35">
      <c r="B108" s="237" t="s">
        <v>49</v>
      </c>
      <c r="C108" s="97">
        <v>0</v>
      </c>
      <c r="D108" s="238" t="s">
        <v>96</v>
      </c>
      <c r="E108" s="239">
        <v>0</v>
      </c>
      <c r="F108" s="232">
        <f>C108*E108</f>
        <v>0</v>
      </c>
      <c r="G108" s="240">
        <f>C41</f>
        <v>0</v>
      </c>
      <c r="H108" s="233">
        <f>F108*G108</f>
        <v>0</v>
      </c>
      <c r="I108"/>
    </row>
    <row r="109" spans="2:16" s="76" customFormat="1" ht="18.75" customHeight="1" x14ac:dyDescent="0.35">
      <c r="B109" s="242"/>
      <c r="C109" s="243"/>
      <c r="D109" s="244"/>
      <c r="E109" s="243"/>
      <c r="F109" s="245">
        <f>SUM(F107:F108)</f>
        <v>0</v>
      </c>
      <c r="G109" s="246"/>
      <c r="H109" s="247">
        <f>SUM(H107:H108)</f>
        <v>0</v>
      </c>
      <c r="I109"/>
    </row>
    <row r="110" spans="2:16" s="76" customFormat="1" ht="15.5" x14ac:dyDescent="0.35">
      <c r="B110" s="303" t="s">
        <v>92</v>
      </c>
      <c r="C110" s="297" t="s">
        <v>91</v>
      </c>
      <c r="D110" s="297" t="s">
        <v>6</v>
      </c>
      <c r="E110" s="298" t="s">
        <v>7</v>
      </c>
      <c r="F110" s="299" t="s">
        <v>15</v>
      </c>
      <c r="G110" s="300" t="s">
        <v>158</v>
      </c>
      <c r="H110" s="301" t="s">
        <v>26</v>
      </c>
      <c r="J110" s="326"/>
      <c r="K110" s="326"/>
      <c r="L110" s="326"/>
      <c r="M110" s="326"/>
    </row>
    <row r="111" spans="2:16" s="76" customFormat="1" ht="15.5" x14ac:dyDescent="0.35">
      <c r="B111" s="99" t="s">
        <v>14</v>
      </c>
      <c r="C111" s="80">
        <v>0</v>
      </c>
      <c r="D111" s="417" t="s">
        <v>413</v>
      </c>
      <c r="E111" s="82">
        <v>0</v>
      </c>
      <c r="F111" s="83">
        <f t="shared" ref="F111:F119" si="0">C111*E111</f>
        <v>0</v>
      </c>
      <c r="G111" s="231">
        <f>C41</f>
        <v>0</v>
      </c>
      <c r="H111" s="88">
        <f t="shared" ref="H111:H119" si="1">F111*G111</f>
        <v>0</v>
      </c>
      <c r="J111" s="326"/>
      <c r="K111" s="326"/>
      <c r="L111" s="326"/>
      <c r="M111" s="326"/>
      <c r="N111" s="326"/>
      <c r="O111" s="326"/>
      <c r="P111" s="326"/>
    </row>
    <row r="112" spans="2:16" s="76" customFormat="1" ht="15.5" x14ac:dyDescent="0.35">
      <c r="B112" s="639" t="s">
        <v>287</v>
      </c>
      <c r="C112" s="80">
        <v>0</v>
      </c>
      <c r="D112" s="92" t="s">
        <v>17</v>
      </c>
      <c r="E112" s="82">
        <v>0</v>
      </c>
      <c r="F112" s="83">
        <f t="shared" si="0"/>
        <v>0</v>
      </c>
      <c r="G112" s="231">
        <f>C41</f>
        <v>0</v>
      </c>
      <c r="H112" s="88">
        <f t="shared" si="1"/>
        <v>0</v>
      </c>
      <c r="J112" s="326"/>
      <c r="K112" s="326"/>
      <c r="L112" s="326"/>
      <c r="M112" s="326"/>
      <c r="N112" s="326"/>
      <c r="O112" s="326"/>
      <c r="P112" s="326"/>
    </row>
    <row r="113" spans="2:17" s="76" customFormat="1" ht="15.5" x14ac:dyDescent="0.35">
      <c r="B113" s="99" t="s">
        <v>127</v>
      </c>
      <c r="C113" s="80">
        <v>0</v>
      </c>
      <c r="D113" s="92" t="s">
        <v>10</v>
      </c>
      <c r="E113" s="82">
        <v>0</v>
      </c>
      <c r="F113" s="83">
        <f t="shared" si="0"/>
        <v>0</v>
      </c>
      <c r="G113" s="231">
        <f>C41</f>
        <v>0</v>
      </c>
      <c r="H113" s="88">
        <f t="shared" si="1"/>
        <v>0</v>
      </c>
      <c r="J113" s="326"/>
      <c r="K113" s="326"/>
      <c r="L113" s="326"/>
      <c r="M113" s="326"/>
      <c r="N113" s="326"/>
      <c r="O113" s="326"/>
      <c r="P113" s="326"/>
    </row>
    <row r="114" spans="2:17" s="76" customFormat="1" ht="15.5" x14ac:dyDescent="0.35">
      <c r="B114" s="99" t="s">
        <v>128</v>
      </c>
      <c r="C114" s="80">
        <v>0</v>
      </c>
      <c r="D114" s="92" t="s">
        <v>10</v>
      </c>
      <c r="E114" s="82">
        <v>0</v>
      </c>
      <c r="F114" s="83">
        <f t="shared" si="0"/>
        <v>0</v>
      </c>
      <c r="G114" s="231">
        <f>C41</f>
        <v>0</v>
      </c>
      <c r="H114" s="88">
        <f t="shared" si="1"/>
        <v>0</v>
      </c>
      <c r="J114" s="326"/>
      <c r="K114" s="326"/>
      <c r="L114" s="326"/>
      <c r="M114" s="326"/>
      <c r="N114" s="326"/>
      <c r="O114" s="327"/>
      <c r="P114" s="328"/>
      <c r="Q114" s="71"/>
    </row>
    <row r="115" spans="2:17" s="76" customFormat="1" ht="15.5" x14ac:dyDescent="0.35">
      <c r="B115" s="99" t="s">
        <v>129</v>
      </c>
      <c r="C115" s="80">
        <v>0</v>
      </c>
      <c r="D115" s="92" t="s">
        <v>16</v>
      </c>
      <c r="E115" s="82">
        <v>0</v>
      </c>
      <c r="F115" s="83">
        <f t="shared" si="0"/>
        <v>0</v>
      </c>
      <c r="G115" s="231">
        <f>C41</f>
        <v>0</v>
      </c>
      <c r="H115" s="88">
        <f t="shared" si="1"/>
        <v>0</v>
      </c>
      <c r="J115" s="331"/>
      <c r="K115" s="331"/>
      <c r="L115" s="331"/>
      <c r="M115" s="331"/>
      <c r="N115" s="326"/>
      <c r="O115" s="329"/>
      <c r="P115" s="330"/>
      <c r="Q115"/>
    </row>
    <row r="116" spans="2:17" s="76" customFormat="1" ht="15.5" x14ac:dyDescent="0.35">
      <c r="B116" s="99" t="s">
        <v>20</v>
      </c>
      <c r="C116" s="80">
        <v>0</v>
      </c>
      <c r="D116" s="92" t="s">
        <v>16</v>
      </c>
      <c r="E116" s="82">
        <v>0</v>
      </c>
      <c r="F116" s="83">
        <f t="shared" si="0"/>
        <v>0</v>
      </c>
      <c r="G116" s="231">
        <f>C41</f>
        <v>0</v>
      </c>
      <c r="H116" s="88">
        <f t="shared" si="1"/>
        <v>0</v>
      </c>
      <c r="J116" s="332"/>
      <c r="K116" s="333"/>
      <c r="L116" s="333"/>
      <c r="M116" s="334"/>
      <c r="N116" s="331"/>
      <c r="O116" s="331"/>
      <c r="P116" s="331"/>
      <c r="Q116"/>
    </row>
    <row r="117" spans="2:17" s="76" customFormat="1" ht="15.75" customHeight="1" x14ac:dyDescent="0.35">
      <c r="B117" s="99" t="s">
        <v>18</v>
      </c>
      <c r="C117" s="80">
        <v>0</v>
      </c>
      <c r="D117" s="92" t="s">
        <v>19</v>
      </c>
      <c r="E117" s="82">
        <v>0</v>
      </c>
      <c r="F117" s="93">
        <f t="shared" si="0"/>
        <v>0</v>
      </c>
      <c r="G117" s="231">
        <f>C41</f>
        <v>0</v>
      </c>
      <c r="H117" s="88">
        <f t="shared" si="1"/>
        <v>0</v>
      </c>
      <c r="J117" s="337"/>
      <c r="K117" s="338"/>
      <c r="L117" s="337"/>
      <c r="M117" s="339"/>
      <c r="N117" s="335"/>
      <c r="O117" s="336"/>
      <c r="P117" s="335"/>
    </row>
    <row r="118" spans="2:17" s="76" customFormat="1" ht="15.5" x14ac:dyDescent="0.35">
      <c r="B118" s="89" t="s">
        <v>52</v>
      </c>
      <c r="C118" s="80">
        <v>0</v>
      </c>
      <c r="D118" s="92" t="s">
        <v>17</v>
      </c>
      <c r="E118" s="82">
        <v>0</v>
      </c>
      <c r="F118" s="93">
        <f t="shared" si="0"/>
        <v>0</v>
      </c>
      <c r="G118" s="231">
        <f>C41</f>
        <v>0</v>
      </c>
      <c r="H118" s="88">
        <f t="shared" si="1"/>
        <v>0</v>
      </c>
      <c r="J118" s="337"/>
      <c r="K118" s="338"/>
      <c r="L118" s="337"/>
      <c r="M118" s="339"/>
      <c r="N118" s="339"/>
      <c r="O118" s="340"/>
      <c r="P118" s="339"/>
    </row>
    <row r="119" spans="2:17" s="76" customFormat="1" ht="15.5" x14ac:dyDescent="0.35">
      <c r="B119" s="89" t="s">
        <v>52</v>
      </c>
      <c r="C119" s="80">
        <v>0</v>
      </c>
      <c r="D119" s="92" t="s">
        <v>17</v>
      </c>
      <c r="E119" s="82">
        <v>0</v>
      </c>
      <c r="F119" s="93">
        <f t="shared" si="0"/>
        <v>0</v>
      </c>
      <c r="G119" s="231">
        <f>C41</f>
        <v>0</v>
      </c>
      <c r="H119" s="88">
        <f t="shared" si="1"/>
        <v>0</v>
      </c>
      <c r="J119" s="337"/>
      <c r="K119" s="338"/>
      <c r="L119" s="337"/>
      <c r="M119" s="339"/>
      <c r="N119" s="339"/>
      <c r="O119" s="340"/>
      <c r="P119" s="339"/>
    </row>
    <row r="120" spans="2:17" s="76" customFormat="1" ht="15.5" x14ac:dyDescent="0.35">
      <c r="B120" s="255"/>
      <c r="C120" s="249"/>
      <c r="D120" s="249"/>
      <c r="E120" s="249"/>
      <c r="F120" s="250">
        <f>SUM(F111:F119)</f>
        <v>0</v>
      </c>
      <c r="G120" s="246"/>
      <c r="H120" s="247">
        <f>SUM(H111:H119)</f>
        <v>0</v>
      </c>
      <c r="J120" s="337"/>
      <c r="K120" s="749"/>
      <c r="L120" s="749"/>
      <c r="M120" s="749"/>
      <c r="N120" s="339"/>
      <c r="O120" s="340"/>
      <c r="P120" s="339"/>
    </row>
    <row r="121" spans="2:17" s="76" customFormat="1" ht="15.5" x14ac:dyDescent="0.35">
      <c r="B121" s="303" t="s">
        <v>94</v>
      </c>
      <c r="C121" s="297" t="s">
        <v>91</v>
      </c>
      <c r="D121" s="297" t="s">
        <v>6</v>
      </c>
      <c r="E121" s="298" t="s">
        <v>7</v>
      </c>
      <c r="F121" s="299" t="s">
        <v>15</v>
      </c>
      <c r="G121" s="300" t="s">
        <v>158</v>
      </c>
      <c r="H121" s="301" t="s">
        <v>26</v>
      </c>
      <c r="J121" s="332"/>
      <c r="K121" s="333"/>
      <c r="L121" s="333"/>
      <c r="M121" s="334"/>
      <c r="N121" s="749"/>
      <c r="O121" s="749"/>
      <c r="P121" s="293"/>
    </row>
    <row r="122" spans="2:17" s="76" customFormat="1" ht="15.5" x14ac:dyDescent="0.35">
      <c r="B122" s="94" t="s">
        <v>1</v>
      </c>
      <c r="C122" s="80">
        <v>0</v>
      </c>
      <c r="D122" s="81" t="s">
        <v>95</v>
      </c>
      <c r="E122" s="82">
        <v>0</v>
      </c>
      <c r="F122" s="83">
        <f>C122*E122</f>
        <v>0</v>
      </c>
      <c r="G122" s="231">
        <f>C41</f>
        <v>0</v>
      </c>
      <c r="H122" s="88">
        <f>F122*G122</f>
        <v>0</v>
      </c>
      <c r="J122" s="337"/>
      <c r="K122" s="338"/>
      <c r="L122" s="337"/>
      <c r="M122" s="339"/>
      <c r="N122" s="335"/>
      <c r="O122" s="336"/>
      <c r="P122" s="335"/>
    </row>
    <row r="123" spans="2:17" s="76" customFormat="1" ht="15.5" x14ac:dyDescent="0.35">
      <c r="B123" s="94" t="s">
        <v>2</v>
      </c>
      <c r="C123" s="80">
        <v>0</v>
      </c>
      <c r="D123" s="81" t="s">
        <v>95</v>
      </c>
      <c r="E123" s="82">
        <v>0</v>
      </c>
      <c r="F123" s="83">
        <f>C123*E123</f>
        <v>0</v>
      </c>
      <c r="G123" s="231">
        <f>C41</f>
        <v>0</v>
      </c>
      <c r="H123" s="88">
        <f>F123*G123</f>
        <v>0</v>
      </c>
      <c r="J123" s="337"/>
      <c r="K123" s="338"/>
      <c r="L123" s="337"/>
      <c r="M123" s="339"/>
      <c r="N123" s="339"/>
      <c r="O123" s="340"/>
      <c r="P123" s="339"/>
    </row>
    <row r="124" spans="2:17" ht="15.5" x14ac:dyDescent="0.35">
      <c r="B124" s="94" t="s">
        <v>0</v>
      </c>
      <c r="C124" s="80">
        <v>0</v>
      </c>
      <c r="D124" s="81" t="s">
        <v>17</v>
      </c>
      <c r="E124" s="82">
        <v>0</v>
      </c>
      <c r="F124" s="83">
        <f>C124*E124</f>
        <v>0</v>
      </c>
      <c r="G124" s="231">
        <f>C41</f>
        <v>0</v>
      </c>
      <c r="H124" s="88">
        <f>F124*G124</f>
        <v>0</v>
      </c>
      <c r="I124" s="76"/>
      <c r="J124" s="337"/>
      <c r="K124" s="338"/>
      <c r="L124" s="337"/>
      <c r="M124" s="339"/>
      <c r="N124" s="339"/>
      <c r="O124" s="340"/>
      <c r="P124" s="339"/>
      <c r="Q124" s="76"/>
    </row>
    <row r="125" spans="2:17" ht="15.5" x14ac:dyDescent="0.35">
      <c r="B125" s="89" t="s">
        <v>52</v>
      </c>
      <c r="C125" s="80">
        <v>0</v>
      </c>
      <c r="D125" s="81" t="s">
        <v>132</v>
      </c>
      <c r="E125" s="82">
        <v>0</v>
      </c>
      <c r="F125" s="83">
        <f>C125*E125</f>
        <v>0</v>
      </c>
      <c r="G125" s="231">
        <f>C41</f>
        <v>0</v>
      </c>
      <c r="H125" s="88">
        <f>F125*G125</f>
        <v>0</v>
      </c>
      <c r="I125" s="76"/>
      <c r="J125" s="749"/>
      <c r="K125" s="749"/>
      <c r="L125" s="749"/>
      <c r="M125" s="749"/>
      <c r="N125" s="339"/>
      <c r="O125" s="340"/>
      <c r="P125" s="339"/>
      <c r="Q125" s="76"/>
    </row>
    <row r="126" spans="2:17" ht="15.5" x14ac:dyDescent="0.35">
      <c r="B126" s="248" t="s">
        <v>52</v>
      </c>
      <c r="C126" s="96">
        <v>0</v>
      </c>
      <c r="D126" s="234" t="s">
        <v>9</v>
      </c>
      <c r="E126" s="235">
        <v>0</v>
      </c>
      <c r="F126" s="232">
        <f>C126*E126</f>
        <v>0</v>
      </c>
      <c r="G126" s="240">
        <f>C41</f>
        <v>0</v>
      </c>
      <c r="H126" s="233">
        <f>F126*G126</f>
        <v>0</v>
      </c>
      <c r="I126" s="76"/>
      <c r="J126" s="332"/>
      <c r="K126" s="333"/>
      <c r="L126" s="333"/>
      <c r="M126" s="334"/>
      <c r="N126" s="749"/>
      <c r="O126" s="749"/>
      <c r="P126" s="293"/>
      <c r="Q126" s="76"/>
    </row>
    <row r="127" spans="2:17" ht="16.5" customHeight="1" x14ac:dyDescent="0.35">
      <c r="B127" s="255"/>
      <c r="C127" s="249"/>
      <c r="D127" s="249"/>
      <c r="E127" s="249"/>
      <c r="F127" s="245">
        <f>SUM(F122:F126)</f>
        <v>0</v>
      </c>
      <c r="G127" s="246"/>
      <c r="H127" s="247">
        <f>SUM(H122:H126)</f>
        <v>0</v>
      </c>
      <c r="I127" s="76"/>
      <c r="J127" s="337"/>
      <c r="K127" s="338"/>
      <c r="L127" s="337"/>
      <c r="M127" s="339"/>
      <c r="N127" s="335"/>
      <c r="O127" s="336"/>
      <c r="P127" s="335"/>
      <c r="Q127" s="76"/>
    </row>
    <row r="128" spans="2:17" ht="15.5" x14ac:dyDescent="0.35">
      <c r="B128" s="303" t="s">
        <v>169</v>
      </c>
      <c r="C128" s="297" t="s">
        <v>98</v>
      </c>
      <c r="D128" s="297" t="s">
        <v>6</v>
      </c>
      <c r="E128" s="298" t="s">
        <v>7</v>
      </c>
      <c r="F128" s="299"/>
      <c r="G128" s="298"/>
      <c r="H128" s="301" t="s">
        <v>3</v>
      </c>
      <c r="I128" s="76"/>
      <c r="J128" s="337"/>
      <c r="K128" s="338"/>
      <c r="L128" s="337"/>
      <c r="M128" s="339"/>
      <c r="N128" s="339"/>
      <c r="O128" s="340"/>
      <c r="P128" s="339"/>
      <c r="Q128" s="76"/>
    </row>
    <row r="129" spans="2:16" s="76" customFormat="1" ht="15.75" customHeight="1" x14ac:dyDescent="0.35">
      <c r="B129" s="89" t="s">
        <v>99</v>
      </c>
      <c r="C129" s="80">
        <v>0</v>
      </c>
      <c r="D129" s="81" t="s">
        <v>130</v>
      </c>
      <c r="E129" s="127">
        <v>0</v>
      </c>
      <c r="F129" s="176"/>
      <c r="G129" s="176"/>
      <c r="H129" s="95">
        <f>C129*E129</f>
        <v>0</v>
      </c>
      <c r="J129" s="749"/>
      <c r="K129" s="749"/>
      <c r="L129" s="749"/>
      <c r="M129" s="749"/>
      <c r="N129" s="339"/>
      <c r="O129" s="340"/>
      <c r="P129" s="339"/>
    </row>
    <row r="130" spans="2:16" s="76" customFormat="1" ht="15.5" x14ac:dyDescent="0.35">
      <c r="B130" s="89" t="s">
        <v>99</v>
      </c>
      <c r="C130" s="80">
        <v>0</v>
      </c>
      <c r="D130" s="81" t="s">
        <v>130</v>
      </c>
      <c r="E130" s="127">
        <v>0</v>
      </c>
      <c r="F130" s="176"/>
      <c r="G130" s="176"/>
      <c r="H130" s="95">
        <f>C130*E130</f>
        <v>0</v>
      </c>
      <c r="J130" s="332"/>
      <c r="K130" s="333"/>
      <c r="L130" s="333"/>
      <c r="M130" s="334"/>
      <c r="N130" s="749"/>
      <c r="O130" s="749"/>
      <c r="P130" s="293"/>
    </row>
    <row r="131" spans="2:16" s="76" customFormat="1" ht="15.5" x14ac:dyDescent="0.35">
      <c r="B131" s="248" t="s">
        <v>99</v>
      </c>
      <c r="C131" s="96">
        <v>0</v>
      </c>
      <c r="D131" s="234" t="s">
        <v>130</v>
      </c>
      <c r="E131" s="251">
        <v>0</v>
      </c>
      <c r="F131" s="252"/>
      <c r="G131" s="252"/>
      <c r="H131" s="253">
        <f>C131*E131</f>
        <v>0</v>
      </c>
      <c r="J131" s="337"/>
      <c r="K131" s="338"/>
      <c r="L131" s="337"/>
      <c r="M131" s="339"/>
      <c r="N131" s="335"/>
      <c r="O131" s="336"/>
      <c r="P131" s="335"/>
    </row>
    <row r="132" spans="2:16" s="76" customFormat="1" ht="15.5" x14ac:dyDescent="0.35">
      <c r="B132" s="255"/>
      <c r="C132" s="261"/>
      <c r="D132" s="261"/>
      <c r="E132" s="261"/>
      <c r="F132" s="254">
        <f>IFERROR(H132/G126,0)</f>
        <v>0</v>
      </c>
      <c r="G132" s="261"/>
      <c r="H132" s="262">
        <f>SUM(H129:H131)</f>
        <v>0</v>
      </c>
      <c r="J132" s="337"/>
      <c r="K132" s="338"/>
      <c r="L132" s="337"/>
      <c r="M132" s="339"/>
      <c r="N132" s="339"/>
      <c r="O132" s="340"/>
      <c r="P132" s="339"/>
    </row>
    <row r="133" spans="2:16" s="76" customFormat="1" ht="23.5" x14ac:dyDescent="0.55000000000000004">
      <c r="B133" s="260" t="s">
        <v>174</v>
      </c>
      <c r="C133" s="264" t="str">
        <f>"Remember: Estimated Crop Yield Per Bed Is "&amp;C39&amp;" "&amp;D39</f>
        <v>Remember: Estimated Crop Yield Per Bed Is 0 lbs, ct, bu</v>
      </c>
      <c r="D133" s="263"/>
      <c r="E133" s="263"/>
      <c r="F133" s="263"/>
      <c r="G133" s="263"/>
      <c r="H133" s="265"/>
      <c r="J133" s="337"/>
      <c r="K133" s="338"/>
      <c r="L133" s="337"/>
      <c r="M133" s="339"/>
      <c r="N133" s="339"/>
      <c r="O133" s="340"/>
      <c r="P133" s="339"/>
    </row>
    <row r="134" spans="2:16" s="76" customFormat="1" ht="15.5" x14ac:dyDescent="0.35">
      <c r="B134" s="302" t="s">
        <v>170</v>
      </c>
      <c r="C134" s="297" t="s">
        <v>159</v>
      </c>
      <c r="D134" s="297" t="s">
        <v>6</v>
      </c>
      <c r="E134" s="298" t="s">
        <v>7</v>
      </c>
      <c r="F134" s="299" t="s">
        <v>15</v>
      </c>
      <c r="G134" s="300" t="s">
        <v>158</v>
      </c>
      <c r="H134" s="301" t="s">
        <v>26</v>
      </c>
      <c r="J134" s="749"/>
      <c r="K134" s="749"/>
      <c r="L134" s="749"/>
      <c r="M134" s="749"/>
      <c r="N134" s="339"/>
      <c r="O134" s="340"/>
      <c r="P134" s="339"/>
    </row>
    <row r="135" spans="2:16" s="76" customFormat="1" ht="15.5" x14ac:dyDescent="0.35">
      <c r="B135" s="236" t="s">
        <v>145</v>
      </c>
      <c r="C135" s="80">
        <v>0</v>
      </c>
      <c r="D135" s="81" t="s">
        <v>132</v>
      </c>
      <c r="E135" s="82">
        <v>0</v>
      </c>
      <c r="F135" s="83">
        <f>C135*E135</f>
        <v>0</v>
      </c>
      <c r="G135" s="231">
        <f>C41</f>
        <v>0</v>
      </c>
      <c r="H135" s="88">
        <f>F135*G135</f>
        <v>0</v>
      </c>
      <c r="J135" s="337"/>
      <c r="K135" s="341"/>
      <c r="L135" s="341"/>
      <c r="M135" s="342"/>
      <c r="N135" s="749"/>
      <c r="O135" s="749"/>
      <c r="P135" s="293"/>
    </row>
    <row r="136" spans="2:16" s="76" customFormat="1" ht="15.5" x14ac:dyDescent="0.35">
      <c r="B136" s="89" t="s">
        <v>49</v>
      </c>
      <c r="C136" s="80">
        <v>0</v>
      </c>
      <c r="D136" s="81"/>
      <c r="E136" s="82">
        <v>0</v>
      </c>
      <c r="F136" s="83">
        <f>C136*E136</f>
        <v>0</v>
      </c>
      <c r="G136" s="231">
        <f>C41</f>
        <v>0</v>
      </c>
      <c r="H136" s="88">
        <f>F136*G136</f>
        <v>0</v>
      </c>
      <c r="J136" s="337"/>
      <c r="K136" s="338"/>
      <c r="L136" s="337"/>
      <c r="M136" s="339"/>
      <c r="N136" s="343"/>
      <c r="O136" s="749"/>
      <c r="P136" s="343"/>
    </row>
    <row r="137" spans="2:16" s="76" customFormat="1" ht="15.5" x14ac:dyDescent="0.35">
      <c r="B137" s="248" t="s">
        <v>49</v>
      </c>
      <c r="C137" s="96">
        <v>0</v>
      </c>
      <c r="D137" s="234"/>
      <c r="E137" s="235">
        <v>0</v>
      </c>
      <c r="F137" s="232">
        <f>C137*E137</f>
        <v>0</v>
      </c>
      <c r="G137" s="240">
        <f>C41</f>
        <v>0</v>
      </c>
      <c r="H137" s="233">
        <f>F137*G137</f>
        <v>0</v>
      </c>
      <c r="J137" s="337"/>
      <c r="K137" s="338"/>
      <c r="L137" s="337"/>
      <c r="M137" s="339"/>
      <c r="N137" s="339"/>
      <c r="O137" s="340"/>
      <c r="P137" s="339"/>
    </row>
    <row r="138" spans="2:16" s="76" customFormat="1" ht="15.5" x14ac:dyDescent="0.35">
      <c r="B138" s="255"/>
      <c r="C138" s="256"/>
      <c r="D138" s="256"/>
      <c r="E138" s="256"/>
      <c r="F138" s="267">
        <f>SUM(F135:F137)</f>
        <v>0</v>
      </c>
      <c r="G138" s="256"/>
      <c r="H138" s="247">
        <f>SUM(H135:H137)</f>
        <v>0</v>
      </c>
      <c r="J138" s="337"/>
      <c r="K138" s="338"/>
      <c r="L138" s="337"/>
      <c r="M138" s="339"/>
      <c r="N138" s="339"/>
      <c r="O138" s="340"/>
      <c r="P138" s="339"/>
    </row>
    <row r="139" spans="2:16" s="76" customFormat="1" ht="15.75" customHeight="1" x14ac:dyDescent="0.35">
      <c r="B139" s="296" t="s">
        <v>171</v>
      </c>
      <c r="C139" s="297" t="s">
        <v>159</v>
      </c>
      <c r="D139" s="297" t="s">
        <v>6</v>
      </c>
      <c r="E139" s="298" t="s">
        <v>7</v>
      </c>
      <c r="F139" s="299" t="s">
        <v>15</v>
      </c>
      <c r="G139" s="300" t="s">
        <v>158</v>
      </c>
      <c r="H139" s="301" t="s">
        <v>26</v>
      </c>
      <c r="J139" s="749"/>
      <c r="K139" s="749"/>
      <c r="L139" s="749"/>
      <c r="M139" s="749"/>
      <c r="N139" s="339"/>
      <c r="O139" s="340"/>
      <c r="P139" s="339"/>
    </row>
    <row r="140" spans="2:16" s="76" customFormat="1" ht="15.5" x14ac:dyDescent="0.35">
      <c r="B140" s="236" t="s">
        <v>145</v>
      </c>
      <c r="C140" s="80">
        <v>0</v>
      </c>
      <c r="D140" s="81" t="s">
        <v>132</v>
      </c>
      <c r="E140" s="82">
        <v>0</v>
      </c>
      <c r="F140" s="83">
        <f>C140*E140</f>
        <v>0</v>
      </c>
      <c r="G140" s="231">
        <f>C41</f>
        <v>0</v>
      </c>
      <c r="H140" s="88">
        <f>F140*G140</f>
        <v>0</v>
      </c>
      <c r="J140" s="749"/>
      <c r="K140" s="749"/>
      <c r="L140" s="749"/>
      <c r="M140" s="749"/>
      <c r="N140" s="749"/>
      <c r="O140" s="749"/>
      <c r="P140" s="293"/>
    </row>
    <row r="141" spans="2:16" s="76" customFormat="1" ht="15.5" x14ac:dyDescent="0.35">
      <c r="B141" s="248" t="s">
        <v>49</v>
      </c>
      <c r="C141" s="80">
        <v>0</v>
      </c>
      <c r="D141" s="81"/>
      <c r="E141" s="82">
        <v>0</v>
      </c>
      <c r="F141" s="83">
        <f>C141*E141</f>
        <v>0</v>
      </c>
      <c r="G141" s="231">
        <f>C41</f>
        <v>0</v>
      </c>
      <c r="H141" s="88">
        <f>F141*G141</f>
        <v>0</v>
      </c>
      <c r="J141" s="750"/>
      <c r="K141" s="750"/>
      <c r="L141" s="750"/>
      <c r="M141" s="750"/>
      <c r="N141" s="749"/>
      <c r="O141" s="749"/>
      <c r="P141" s="293"/>
    </row>
    <row r="142" spans="2:16" s="76" customFormat="1" ht="15.5" x14ac:dyDescent="0.35">
      <c r="B142" s="248" t="s">
        <v>49</v>
      </c>
      <c r="C142" s="96">
        <v>0</v>
      </c>
      <c r="D142" s="234"/>
      <c r="E142" s="235">
        <v>0</v>
      </c>
      <c r="F142" s="232">
        <f>C142*E142</f>
        <v>0</v>
      </c>
      <c r="G142" s="240">
        <f>C41</f>
        <v>0</v>
      </c>
      <c r="H142" s="233">
        <f>F142*G142</f>
        <v>0</v>
      </c>
      <c r="J142" s="750"/>
      <c r="K142" s="750"/>
      <c r="L142" s="750"/>
      <c r="M142" s="750"/>
      <c r="N142" s="750"/>
      <c r="O142" s="750"/>
      <c r="P142" s="173"/>
    </row>
    <row r="143" spans="2:16" s="76" customFormat="1" ht="15.5" x14ac:dyDescent="0.35">
      <c r="B143" s="257"/>
      <c r="C143" s="256"/>
      <c r="D143" s="256"/>
      <c r="E143" s="256"/>
      <c r="F143" s="267">
        <f>SUM(F140:F142)</f>
        <v>0</v>
      </c>
      <c r="G143" s="256"/>
      <c r="H143" s="247">
        <f>SUM(H140:H142)</f>
        <v>0</v>
      </c>
      <c r="J143" s="750"/>
      <c r="K143" s="750"/>
      <c r="L143" s="750"/>
      <c r="M143" s="750"/>
      <c r="N143" s="750"/>
      <c r="O143" s="750"/>
      <c r="P143" s="90"/>
    </row>
    <row r="144" spans="2:16" s="76" customFormat="1" ht="15.5" x14ac:dyDescent="0.35">
      <c r="B144" s="296" t="s">
        <v>172</v>
      </c>
      <c r="C144" s="297" t="s">
        <v>159</v>
      </c>
      <c r="D144" s="297" t="s">
        <v>6</v>
      </c>
      <c r="E144" s="298" t="s">
        <v>7</v>
      </c>
      <c r="F144" s="299" t="s">
        <v>15</v>
      </c>
      <c r="G144" s="300" t="s">
        <v>158</v>
      </c>
      <c r="H144" s="301" t="s">
        <v>26</v>
      </c>
      <c r="J144" s="750"/>
      <c r="K144" s="750"/>
      <c r="L144" s="750"/>
      <c r="M144" s="750"/>
      <c r="N144" s="750"/>
      <c r="O144" s="750"/>
      <c r="P144" s="90"/>
    </row>
    <row r="145" spans="2:16" s="76" customFormat="1" ht="15.5" x14ac:dyDescent="0.35">
      <c r="B145" s="236" t="s">
        <v>145</v>
      </c>
      <c r="C145" s="80">
        <v>0</v>
      </c>
      <c r="D145" s="81" t="s">
        <v>132</v>
      </c>
      <c r="E145" s="82">
        <v>0</v>
      </c>
      <c r="F145" s="83">
        <f>C145*E145</f>
        <v>0</v>
      </c>
      <c r="G145" s="231">
        <f>C41</f>
        <v>0</v>
      </c>
      <c r="H145" s="88">
        <f>F145*G145</f>
        <v>0</v>
      </c>
      <c r="J145" s="750"/>
      <c r="K145" s="750"/>
      <c r="L145" s="750"/>
      <c r="M145" s="750"/>
      <c r="N145" s="750"/>
      <c r="O145" s="750"/>
      <c r="P145" s="90"/>
    </row>
    <row r="146" spans="2:16" s="76" customFormat="1" ht="15.5" x14ac:dyDescent="0.35">
      <c r="B146" s="89" t="s">
        <v>49</v>
      </c>
      <c r="C146" s="80">
        <v>0</v>
      </c>
      <c r="D146" s="81"/>
      <c r="E146" s="82">
        <v>0</v>
      </c>
      <c r="F146" s="83">
        <f>C146*E146</f>
        <v>0</v>
      </c>
      <c r="G146" s="231">
        <f>C41</f>
        <v>0</v>
      </c>
      <c r="H146" s="88">
        <f>F146*G146</f>
        <v>0</v>
      </c>
      <c r="J146" s="750"/>
      <c r="K146" s="750"/>
      <c r="L146" s="750"/>
      <c r="M146" s="750"/>
      <c r="N146" s="750"/>
      <c r="O146" s="750"/>
      <c r="P146" s="90"/>
    </row>
    <row r="147" spans="2:16" s="76" customFormat="1" ht="15.5" x14ac:dyDescent="0.35">
      <c r="B147" s="248" t="s">
        <v>49</v>
      </c>
      <c r="C147" s="96">
        <v>0</v>
      </c>
      <c r="D147" s="234"/>
      <c r="E147" s="235">
        <v>0</v>
      </c>
      <c r="F147" s="232">
        <f>C147*E147</f>
        <v>0</v>
      </c>
      <c r="G147" s="240">
        <f>C41</f>
        <v>0</v>
      </c>
      <c r="H147" s="233">
        <f>F147*G147</f>
        <v>0</v>
      </c>
      <c r="J147" s="750"/>
      <c r="K147" s="750"/>
      <c r="L147" s="750"/>
      <c r="M147" s="750"/>
      <c r="N147" s="750"/>
      <c r="O147" s="750"/>
      <c r="P147" s="173"/>
    </row>
    <row r="148" spans="2:16" s="76" customFormat="1" ht="15.5" x14ac:dyDescent="0.35">
      <c r="B148" s="257"/>
      <c r="C148" s="256"/>
      <c r="D148" s="256"/>
      <c r="E148" s="256"/>
      <c r="F148" s="267">
        <f>SUM(F145:F147)</f>
        <v>0</v>
      </c>
      <c r="G148" s="256"/>
      <c r="H148" s="247">
        <f>SUM(H145:H147)</f>
        <v>0</v>
      </c>
      <c r="J148" s="750"/>
      <c r="K148" s="750"/>
      <c r="L148" s="750"/>
      <c r="M148" s="750"/>
      <c r="N148" s="750"/>
      <c r="O148" s="750"/>
      <c r="P148" s="90"/>
    </row>
    <row r="149" spans="2:16" s="76" customFormat="1" ht="15.5" x14ac:dyDescent="0.35">
      <c r="B149" s="296" t="s">
        <v>148</v>
      </c>
      <c r="C149" s="297" t="s">
        <v>159</v>
      </c>
      <c r="D149" s="297" t="s">
        <v>6</v>
      </c>
      <c r="E149" s="298" t="s">
        <v>7</v>
      </c>
      <c r="F149" s="299" t="s">
        <v>15</v>
      </c>
      <c r="G149" s="300" t="s">
        <v>158</v>
      </c>
      <c r="H149" s="301" t="s">
        <v>26</v>
      </c>
      <c r="J149" s="750"/>
      <c r="K149" s="750"/>
      <c r="L149" s="750"/>
      <c r="M149" s="750"/>
      <c r="N149" s="750"/>
      <c r="O149" s="750"/>
      <c r="P149" s="90"/>
    </row>
    <row r="150" spans="2:16" s="76" customFormat="1" ht="15.5" x14ac:dyDescent="0.35">
      <c r="B150" s="236" t="s">
        <v>145</v>
      </c>
      <c r="C150" s="80">
        <v>0</v>
      </c>
      <c r="D150" s="81" t="s">
        <v>132</v>
      </c>
      <c r="E150" s="82">
        <v>0</v>
      </c>
      <c r="F150" s="83">
        <f>C150*E150</f>
        <v>0</v>
      </c>
      <c r="G150" s="231">
        <f>C41</f>
        <v>0</v>
      </c>
      <c r="H150" s="88">
        <f>F150*G150</f>
        <v>0</v>
      </c>
      <c r="J150" s="750"/>
      <c r="K150" s="750"/>
      <c r="L150" s="750"/>
      <c r="M150" s="750"/>
      <c r="N150" s="750"/>
      <c r="O150" s="750"/>
      <c r="P150" s="90"/>
    </row>
    <row r="151" spans="2:16" s="76" customFormat="1" ht="15.5" x14ac:dyDescent="0.35">
      <c r="B151" s="89" t="s">
        <v>49</v>
      </c>
      <c r="C151" s="80">
        <v>0</v>
      </c>
      <c r="D151" s="81"/>
      <c r="E151" s="82">
        <v>0</v>
      </c>
      <c r="F151" s="83">
        <f>C151*E151</f>
        <v>0</v>
      </c>
      <c r="G151" s="231">
        <f>C41</f>
        <v>0</v>
      </c>
      <c r="H151" s="88">
        <f>F151*G151</f>
        <v>0</v>
      </c>
      <c r="J151" s="750"/>
      <c r="K151" s="750"/>
      <c r="L151" s="750"/>
      <c r="M151" s="750"/>
      <c r="N151" s="750"/>
      <c r="O151" s="750"/>
      <c r="P151" s="90"/>
    </row>
    <row r="152" spans="2:16" s="76" customFormat="1" ht="15.5" x14ac:dyDescent="0.35">
      <c r="B152" s="248" t="s">
        <v>49</v>
      </c>
      <c r="C152" s="96">
        <v>0</v>
      </c>
      <c r="D152" s="234"/>
      <c r="E152" s="235">
        <v>0</v>
      </c>
      <c r="F152" s="232">
        <f>C152*E152</f>
        <v>0</v>
      </c>
      <c r="G152" s="240">
        <f>C41</f>
        <v>0</v>
      </c>
      <c r="H152" s="233">
        <f>F152*G152</f>
        <v>0</v>
      </c>
      <c r="J152" s="750"/>
      <c r="K152" s="750"/>
      <c r="L152" s="750"/>
      <c r="M152" s="750"/>
      <c r="N152" s="750"/>
      <c r="O152" s="750"/>
      <c r="P152" s="173"/>
    </row>
    <row r="153" spans="2:16" s="76" customFormat="1" ht="15.5" x14ac:dyDescent="0.35">
      <c r="B153" s="257"/>
      <c r="C153" s="256"/>
      <c r="D153" s="256"/>
      <c r="E153" s="256"/>
      <c r="F153" s="267">
        <f>SUM(F150:F152)</f>
        <v>0</v>
      </c>
      <c r="G153" s="256"/>
      <c r="H153" s="247">
        <f>SUM(H150:H152)</f>
        <v>0</v>
      </c>
      <c r="J153" s="750"/>
      <c r="K153" s="750"/>
      <c r="L153" s="750"/>
      <c r="M153" s="750"/>
      <c r="N153" s="750"/>
      <c r="O153" s="750"/>
      <c r="P153" s="90"/>
    </row>
    <row r="154" spans="2:16" s="76" customFormat="1" ht="15.5" x14ac:dyDescent="0.35">
      <c r="B154" s="296" t="s">
        <v>133</v>
      </c>
      <c r="C154" s="297" t="s">
        <v>159</v>
      </c>
      <c r="D154" s="297" t="s">
        <v>6</v>
      </c>
      <c r="E154" s="298" t="s">
        <v>7</v>
      </c>
      <c r="F154" s="299" t="s">
        <v>15</v>
      </c>
      <c r="G154" s="300" t="s">
        <v>158</v>
      </c>
      <c r="H154" s="301" t="s">
        <v>26</v>
      </c>
      <c r="J154" s="750"/>
      <c r="K154" s="750"/>
      <c r="L154" s="750"/>
      <c r="M154" s="750"/>
      <c r="N154" s="750"/>
      <c r="O154" s="750"/>
      <c r="P154" s="90"/>
    </row>
    <row r="155" spans="2:16" s="76" customFormat="1" ht="15.5" x14ac:dyDescent="0.35">
      <c r="B155" s="89" t="s">
        <v>49</v>
      </c>
      <c r="C155" s="80">
        <v>0</v>
      </c>
      <c r="D155" s="81"/>
      <c r="E155" s="82">
        <v>0</v>
      </c>
      <c r="F155" s="83">
        <f>C155*E155</f>
        <v>0</v>
      </c>
      <c r="G155" s="231">
        <f>C41</f>
        <v>0</v>
      </c>
      <c r="H155" s="88">
        <f>F155*G155</f>
        <v>0</v>
      </c>
      <c r="J155" s="750"/>
      <c r="K155" s="750"/>
      <c r="L155" s="750"/>
      <c r="M155" s="750"/>
      <c r="N155" s="750"/>
      <c r="O155" s="750"/>
      <c r="P155" s="90"/>
    </row>
    <row r="156" spans="2:16" s="76" customFormat="1" ht="15.5" x14ac:dyDescent="0.35">
      <c r="B156" s="248" t="s">
        <v>49</v>
      </c>
      <c r="C156" s="96">
        <v>0</v>
      </c>
      <c r="D156" s="234"/>
      <c r="E156" s="235">
        <v>0</v>
      </c>
      <c r="F156" s="232">
        <f>C156*E156</f>
        <v>0</v>
      </c>
      <c r="G156" s="240">
        <f>C41</f>
        <v>0</v>
      </c>
      <c r="H156" s="233">
        <f>F156*G156</f>
        <v>0</v>
      </c>
      <c r="J156" s="750"/>
      <c r="K156" s="750"/>
      <c r="L156" s="750"/>
      <c r="M156" s="750"/>
      <c r="N156" s="750"/>
      <c r="O156" s="750"/>
      <c r="P156" s="90"/>
    </row>
    <row r="157" spans="2:16" s="76" customFormat="1" ht="15.5" x14ac:dyDescent="0.35">
      <c r="B157" s="248" t="s">
        <v>49</v>
      </c>
      <c r="C157" s="96">
        <v>0</v>
      </c>
      <c r="D157" s="234"/>
      <c r="E157" s="235">
        <v>0</v>
      </c>
      <c r="F157" s="232">
        <f>C157*E157</f>
        <v>0</v>
      </c>
      <c r="G157" s="240">
        <f>C41</f>
        <v>0</v>
      </c>
      <c r="H157" s="233">
        <f>F157*G157</f>
        <v>0</v>
      </c>
      <c r="J157" s="750"/>
      <c r="K157" s="750"/>
      <c r="L157" s="750"/>
      <c r="M157" s="750"/>
      <c r="N157" s="750"/>
      <c r="O157" s="750"/>
      <c r="P157" s="173"/>
    </row>
    <row r="158" spans="2:16" s="76" customFormat="1" ht="16" thickBot="1" x14ac:dyDescent="0.4">
      <c r="B158" s="258"/>
      <c r="C158" s="259"/>
      <c r="D158" s="259"/>
      <c r="E158" s="259"/>
      <c r="F158" s="266">
        <f>SUM(F155:F157)</f>
        <v>0</v>
      </c>
      <c r="G158" s="259"/>
      <c r="H158" s="241">
        <f>SUM(H155:H157)</f>
        <v>0</v>
      </c>
      <c r="J158" s="750"/>
      <c r="K158" s="750"/>
      <c r="L158" s="750"/>
      <c r="M158" s="750"/>
      <c r="N158" s="750"/>
      <c r="O158" s="750"/>
      <c r="P158" s="90"/>
    </row>
    <row r="159" spans="2:16" s="76" customFormat="1" ht="18.5" x14ac:dyDescent="0.45">
      <c r="B159" s="171"/>
      <c r="C159" s="171"/>
      <c r="D159" s="171"/>
      <c r="E159" s="78" t="s">
        <v>149</v>
      </c>
      <c r="F159" s="90">
        <f>SUM(F109,F120,F127,F132,F138,F143,F148,F153,F158)</f>
        <v>0</v>
      </c>
      <c r="G159" s="78" t="s">
        <v>3</v>
      </c>
      <c r="H159" s="90">
        <f>SUM(H109,H120,H127,H132,H138,H143,H148,H153,H158)</f>
        <v>0</v>
      </c>
      <c r="J159" s="750"/>
      <c r="K159" s="750"/>
      <c r="L159" s="750"/>
      <c r="M159" s="750"/>
      <c r="N159" s="750"/>
      <c r="O159" s="750"/>
      <c r="P159" s="90"/>
    </row>
    <row r="160" spans="2:16" s="76" customFormat="1" ht="16" thickBot="1" x14ac:dyDescent="0.4">
      <c r="B160"/>
      <c r="C160"/>
      <c r="D160"/>
      <c r="E160"/>
      <c r="F160"/>
      <c r="G160"/>
      <c r="H160"/>
      <c r="J160" s="750"/>
      <c r="K160" s="750"/>
      <c r="L160" s="750"/>
      <c r="M160" s="750"/>
      <c r="N160" s="750"/>
      <c r="O160" s="750"/>
      <c r="P160" s="90"/>
    </row>
    <row r="161" spans="2:16" s="76" customFormat="1" ht="26.5" thickBot="1" x14ac:dyDescent="0.65">
      <c r="B161" s="940" t="s">
        <v>356</v>
      </c>
      <c r="C161" s="941"/>
      <c r="D161" s="120"/>
      <c r="E161"/>
      <c r="F161"/>
      <c r="G161"/>
      <c r="H161"/>
      <c r="J161" s="433"/>
      <c r="K161" s="172"/>
      <c r="L161" s="172"/>
      <c r="M161" s="172"/>
      <c r="N161" s="750"/>
      <c r="O161" s="750"/>
      <c r="P161" s="173"/>
    </row>
    <row r="162" spans="2:16" s="172" customFormat="1" ht="12.75" customHeight="1" thickBot="1" x14ac:dyDescent="0.65">
      <c r="B162" s="120"/>
      <c r="C162" s="120"/>
      <c r="D162" s="120"/>
      <c r="E162" s="432"/>
      <c r="F162" s="432"/>
      <c r="G162" s="432"/>
      <c r="H162" s="432"/>
      <c r="I162" s="432"/>
      <c r="J162" s="173"/>
      <c r="K162" s="76"/>
      <c r="L162" s="76"/>
      <c r="M162" s="76"/>
    </row>
    <row r="163" spans="2:16" s="76" customFormat="1" ht="26.25" customHeight="1" thickBot="1" x14ac:dyDescent="0.65">
      <c r="B163" s="1059" t="str">
        <f>"Crop 6: "&amp;B1</f>
        <v>Crop 6: write name here</v>
      </c>
      <c r="C163" s="1060"/>
      <c r="D163" s="120"/>
      <c r="E163" s="750"/>
      <c r="F163" s="750"/>
      <c r="G163" s="750"/>
      <c r="H163" s="750"/>
      <c r="I163" s="750"/>
      <c r="J163" s="90"/>
    </row>
    <row r="164" spans="2:16" s="76" customFormat="1" ht="26.25" customHeight="1" x14ac:dyDescent="0.45">
      <c r="B164" s="567" t="s">
        <v>202</v>
      </c>
      <c r="C164" s="24">
        <f>F98+H159</f>
        <v>0</v>
      </c>
      <c r="D164"/>
      <c r="E164" s="750"/>
      <c r="F164" s="750"/>
      <c r="G164" s="750"/>
      <c r="H164" s="750"/>
      <c r="I164" s="750"/>
      <c r="J164" s="90"/>
    </row>
    <row r="165" spans="2:16" s="76" customFormat="1" ht="26.25" customHeight="1" x14ac:dyDescent="0.45">
      <c r="B165" s="568" t="s">
        <v>203</v>
      </c>
      <c r="C165" s="6">
        <f>H33</f>
        <v>0</v>
      </c>
      <c r="D165"/>
      <c r="E165" s="750"/>
      <c r="F165" s="750"/>
      <c r="G165" s="750"/>
      <c r="H165" s="750"/>
      <c r="I165" s="750"/>
      <c r="J165" s="90"/>
    </row>
    <row r="166" spans="2:16" s="76" customFormat="1" ht="26.25" customHeight="1" x14ac:dyDescent="0.45">
      <c r="B166" s="8" t="s">
        <v>204</v>
      </c>
      <c r="C166" s="16">
        <f>C165-C164</f>
        <v>0</v>
      </c>
      <c r="D166"/>
      <c r="E166" s="750"/>
      <c r="F166" s="750"/>
      <c r="G166" s="750"/>
      <c r="H166" s="750"/>
      <c r="I166" s="750"/>
      <c r="J166" s="90"/>
    </row>
    <row r="167" spans="2:16" s="76" customFormat="1" ht="26.25" customHeight="1" thickBot="1" x14ac:dyDescent="0.5">
      <c r="B167" s="8" t="s">
        <v>40</v>
      </c>
      <c r="C167" s="122">
        <f>IFERROR(C166/C165,0)</f>
        <v>0</v>
      </c>
      <c r="D167"/>
      <c r="E167" s="750"/>
      <c r="F167" s="750"/>
      <c r="G167" s="750"/>
      <c r="H167" s="750"/>
      <c r="I167" s="750"/>
      <c r="J167" s="90"/>
    </row>
    <row r="168" spans="2:16" s="76" customFormat="1" ht="26.25" customHeight="1" x14ac:dyDescent="0.45">
      <c r="B168" s="423" t="s">
        <v>205</v>
      </c>
      <c r="C168" s="426">
        <f>IFERROR(C164/H32,0)</f>
        <v>0</v>
      </c>
      <c r="D168"/>
      <c r="E168" s="750"/>
      <c r="F168" s="750"/>
      <c r="G168" s="750"/>
      <c r="H168" s="750"/>
      <c r="I168" s="750"/>
      <c r="J168" s="90"/>
    </row>
    <row r="169" spans="2:16" s="76" customFormat="1" ht="26.25" customHeight="1" x14ac:dyDescent="0.45">
      <c r="B169" s="568" t="s">
        <v>173</v>
      </c>
      <c r="C169" s="427" t="str">
        <f>D4</f>
        <v>lbs, ct, bu</v>
      </c>
      <c r="D169"/>
      <c r="E169" s="750"/>
      <c r="F169" s="750"/>
      <c r="G169" s="750"/>
      <c r="H169" s="750"/>
      <c r="I169" s="750"/>
      <c r="J169" s="90"/>
    </row>
    <row r="170" spans="2:16" s="76" customFormat="1" ht="26.25" customHeight="1" x14ac:dyDescent="0.45">
      <c r="B170" s="568" t="s">
        <v>383</v>
      </c>
      <c r="C170" s="364">
        <f>IFERROR('Covering Overheads + Profit'!E27,0)</f>
        <v>0</v>
      </c>
      <c r="D170"/>
      <c r="E170" s="750"/>
      <c r="F170" s="750"/>
      <c r="G170" s="750"/>
      <c r="H170" s="750"/>
      <c r="I170" s="750"/>
      <c r="J170" s="90"/>
    </row>
    <row r="171" spans="2:16" s="76" customFormat="1" ht="26.25" customHeight="1" x14ac:dyDescent="0.45">
      <c r="B171" s="568" t="s">
        <v>337</v>
      </c>
      <c r="C171" s="804">
        <f>IFERROR(C170/C165,0)</f>
        <v>0</v>
      </c>
      <c r="D171"/>
      <c r="E171" s="750"/>
      <c r="F171" s="750"/>
      <c r="G171" s="750"/>
      <c r="H171" s="750"/>
      <c r="I171" s="750"/>
      <c r="J171" s="90"/>
    </row>
    <row r="172" spans="2:16" s="76" customFormat="1" ht="26.25" customHeight="1" thickBot="1" x14ac:dyDescent="0.5">
      <c r="B172" s="366" t="s">
        <v>195</v>
      </c>
      <c r="C172" s="26">
        <f>IFERROR((C164+C170)/H32,0)</f>
        <v>0</v>
      </c>
      <c r="D172"/>
      <c r="E172" s="750"/>
      <c r="F172" s="750"/>
      <c r="G172" s="750"/>
      <c r="H172" s="750"/>
      <c r="I172" s="750"/>
      <c r="J172" s="748"/>
      <c r="K172" s="748"/>
      <c r="L172" s="748"/>
      <c r="M172" s="748"/>
    </row>
    <row r="173" spans="2:16" s="916" customFormat="1" ht="26.25" customHeight="1" x14ac:dyDescent="0.45">
      <c r="B173" s="917" t="s">
        <v>400</v>
      </c>
      <c r="C173" s="879">
        <f>C165-C164-C170</f>
        <v>0</v>
      </c>
      <c r="D173" s="918"/>
      <c r="E173" s="919"/>
      <c r="F173" s="919"/>
      <c r="G173" s="919"/>
      <c r="H173" s="919"/>
      <c r="I173" s="919"/>
      <c r="J173" s="920"/>
      <c r="K173" s="920"/>
      <c r="L173" s="920"/>
      <c r="M173" s="920"/>
    </row>
    <row r="174" spans="2:16" s="916" customFormat="1" ht="26.25" customHeight="1" x14ac:dyDescent="0.45">
      <c r="B174" s="917" t="s">
        <v>391</v>
      </c>
      <c r="C174" s="879">
        <f>'Covering Overheads + Profit'!F27</f>
        <v>0</v>
      </c>
      <c r="D174" s="918"/>
      <c r="E174" s="919"/>
      <c r="F174" s="919"/>
      <c r="G174" s="919"/>
      <c r="H174" s="919"/>
      <c r="I174" s="919"/>
      <c r="J174" s="920"/>
      <c r="K174" s="920"/>
      <c r="L174" s="920"/>
      <c r="M174" s="920"/>
    </row>
    <row r="175" spans="2:16" s="76" customFormat="1" ht="26.25" customHeight="1" thickBot="1" x14ac:dyDescent="0.5">
      <c r="B175" s="124" t="s">
        <v>387</v>
      </c>
      <c r="C175" s="123">
        <f>IFERROR((C164+C170+C174)/H32,0)</f>
        <v>0</v>
      </c>
      <c r="D175"/>
      <c r="E175" s="877"/>
      <c r="F175" s="877"/>
      <c r="G175" s="877"/>
      <c r="H175" s="877"/>
      <c r="I175" s="877"/>
      <c r="J175" s="878"/>
      <c r="K175" s="878"/>
      <c r="L175" s="878"/>
      <c r="M175" s="878"/>
    </row>
    <row r="176" spans="2:16" s="76" customFormat="1" ht="26.25" customHeight="1" x14ac:dyDescent="0.45">
      <c r="B176" s="361" t="s">
        <v>339</v>
      </c>
      <c r="C176" s="362">
        <f>IFERROR(C166/(C41*C36),0)</f>
        <v>0</v>
      </c>
      <c r="D176" s="37"/>
      <c r="E176"/>
      <c r="I176" s="31"/>
      <c r="J176" s="748"/>
      <c r="K176" s="748"/>
      <c r="L176" s="748"/>
      <c r="M176" s="748"/>
      <c r="N176" s="748"/>
      <c r="O176" s="748"/>
      <c r="P176" s="162"/>
    </row>
    <row r="177" spans="2:17" s="76" customFormat="1" ht="26.25" customHeight="1" thickBot="1" x14ac:dyDescent="0.5">
      <c r="B177" s="378" t="s">
        <v>211</v>
      </c>
      <c r="C177" s="424">
        <f>IFERROR(C164/(C41*C36),0)</f>
        <v>0</v>
      </c>
      <c r="D177" s="37"/>
      <c r="E177" s="37"/>
      <c r="F177" s="37"/>
      <c r="G177" s="37"/>
      <c r="H177"/>
      <c r="I177"/>
      <c r="J177" s="748"/>
      <c r="K177" s="748"/>
      <c r="L177" s="748"/>
      <c r="M177" s="748"/>
      <c r="N177" s="748"/>
      <c r="O177" s="748"/>
      <c r="P177" s="162"/>
    </row>
    <row r="178" spans="2:17" s="76" customFormat="1" ht="18.5" x14ac:dyDescent="0.45">
      <c r="B178" s="421"/>
      <c r="C178" s="422"/>
      <c r="D178" s="37"/>
      <c r="E178" s="37"/>
      <c r="F178" s="37"/>
      <c r="G178" s="37"/>
      <c r="H178"/>
      <c r="I178"/>
      <c r="J178" s="37"/>
      <c r="K178" s="37"/>
      <c r="L178" s="37"/>
      <c r="M178" s="37"/>
      <c r="N178" s="748"/>
      <c r="O178" s="748"/>
      <c r="P178" s="162"/>
    </row>
    <row r="179" spans="2:17" ht="15" customHeight="1" x14ac:dyDescent="0.35">
      <c r="N179" s="37"/>
      <c r="O179" s="37"/>
      <c r="P179" s="37"/>
      <c r="Q179" s="37"/>
    </row>
    <row r="184" spans="2:17" ht="22.5" customHeight="1" x14ac:dyDescent="0.35"/>
    <row r="191" spans="2:17" s="37" customFormat="1" x14ac:dyDescent="0.35">
      <c r="B191"/>
      <c r="C191"/>
      <c r="D191"/>
      <c r="E191"/>
      <c r="F191"/>
      <c r="G191"/>
      <c r="H191"/>
      <c r="I191"/>
      <c r="J191"/>
      <c r="K191"/>
      <c r="L191"/>
      <c r="M191"/>
      <c r="N191"/>
      <c r="O191"/>
      <c r="P191"/>
      <c r="Q191"/>
    </row>
    <row r="192" spans="2:17" s="37" customFormat="1" x14ac:dyDescent="0.35">
      <c r="B192"/>
      <c r="C192"/>
      <c r="D192"/>
      <c r="E192"/>
      <c r="F192"/>
      <c r="G192"/>
      <c r="H192"/>
      <c r="I192"/>
      <c r="J192"/>
      <c r="K192"/>
      <c r="L192"/>
      <c r="M192"/>
      <c r="N192"/>
      <c r="O192"/>
      <c r="P192"/>
      <c r="Q192"/>
    </row>
  </sheetData>
  <sheetProtection sheet="1" objects="1" scenarios="1" selectLockedCells="1"/>
  <mergeCells count="34">
    <mergeCell ref="B45:D45"/>
    <mergeCell ref="E33:G33"/>
    <mergeCell ref="B34:D34"/>
    <mergeCell ref="B35:D35"/>
    <mergeCell ref="F38:H38"/>
    <mergeCell ref="F39:H39"/>
    <mergeCell ref="B1:C1"/>
    <mergeCell ref="D1:I1"/>
    <mergeCell ref="B3:D3"/>
    <mergeCell ref="B4:C4"/>
    <mergeCell ref="F4:H4"/>
    <mergeCell ref="H51:I51"/>
    <mergeCell ref="B59:B60"/>
    <mergeCell ref="C59:D59"/>
    <mergeCell ref="E59:E60"/>
    <mergeCell ref="F59:F60"/>
    <mergeCell ref="B50:B51"/>
    <mergeCell ref="C50:D50"/>
    <mergeCell ref="E50:E51"/>
    <mergeCell ref="F50:F51"/>
    <mergeCell ref="H50:I50"/>
    <mergeCell ref="B105:D105"/>
    <mergeCell ref="B161:C161"/>
    <mergeCell ref="B163:C163"/>
    <mergeCell ref="B85:C85"/>
    <mergeCell ref="C99:E99"/>
    <mergeCell ref="B72:B73"/>
    <mergeCell ref="C72:D72"/>
    <mergeCell ref="E72:E73"/>
    <mergeCell ref="F72:F73"/>
    <mergeCell ref="B83:B84"/>
    <mergeCell ref="C83:D83"/>
    <mergeCell ref="E83:E84"/>
    <mergeCell ref="F83:F84"/>
  </mergeCells>
  <pageMargins left="0.25" right="0.25" top="0.75" bottom="0.75" header="0.3" footer="0.3"/>
  <pageSetup scale="4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Q192"/>
  <sheetViews>
    <sheetView zoomScale="90" zoomScaleNormal="90" workbookViewId="0">
      <pane ySplit="1" topLeftCell="A2" activePane="bottomLeft" state="frozen"/>
      <selection activeCell="H27" sqref="H27"/>
      <selection pane="bottomLeft" activeCell="B10" sqref="B10"/>
    </sheetView>
  </sheetViews>
  <sheetFormatPr defaultColWidth="8.81640625" defaultRowHeight="14.5" x14ac:dyDescent="0.35"/>
  <cols>
    <col min="1" max="1" width="5.1796875" customWidth="1"/>
    <col min="2" max="2" width="51.7265625" customWidth="1"/>
    <col min="3" max="3" width="16.1796875" customWidth="1"/>
    <col min="4" max="5" width="13.81640625" customWidth="1"/>
    <col min="6" max="6" width="11.453125" customWidth="1"/>
    <col min="7" max="7" width="12.81640625" customWidth="1"/>
    <col min="8" max="8" width="15.26953125" customWidth="1"/>
    <col min="9" max="9" width="10.7265625" customWidth="1"/>
    <col min="10" max="10" width="28" customWidth="1"/>
    <col min="11" max="11" width="11" customWidth="1"/>
    <col min="12" max="12" width="12" customWidth="1"/>
    <col min="14" max="14" width="12.453125" customWidth="1"/>
    <col min="15" max="15" width="14.1796875" customWidth="1"/>
    <col min="16" max="16" width="20.26953125" customWidth="1"/>
    <col min="17" max="17" width="15.81640625" customWidth="1"/>
  </cols>
  <sheetData>
    <row r="1" spans="1:13" ht="29" thickBot="1" x14ac:dyDescent="0.7">
      <c r="A1" s="814" t="s">
        <v>369</v>
      </c>
      <c r="B1" s="1040" t="s">
        <v>49</v>
      </c>
      <c r="C1" s="1041"/>
      <c r="D1" s="1042" t="s">
        <v>154</v>
      </c>
      <c r="E1" s="1042"/>
      <c r="F1" s="1042"/>
      <c r="G1" s="1042"/>
      <c r="H1" s="1042"/>
      <c r="I1" s="1043"/>
      <c r="J1" s="272"/>
      <c r="K1" s="278"/>
      <c r="L1" s="62"/>
      <c r="M1" s="62"/>
    </row>
    <row r="2" spans="1:13" s="62" customFormat="1" ht="12.75" customHeight="1" thickBot="1" x14ac:dyDescent="0.7">
      <c r="B2" s="275"/>
      <c r="C2" s="275"/>
      <c r="D2" s="276"/>
      <c r="E2" s="277"/>
      <c r="F2" s="277"/>
      <c r="G2" s="277"/>
      <c r="H2" s="277"/>
      <c r="I2" s="277"/>
      <c r="J2" s="75"/>
      <c r="K2"/>
      <c r="L2"/>
      <c r="M2"/>
    </row>
    <row r="3" spans="1:13" ht="26.5" thickBot="1" x14ac:dyDescent="0.65">
      <c r="B3" s="1044" t="s">
        <v>357</v>
      </c>
      <c r="C3" s="1045"/>
      <c r="D3" s="1046"/>
    </row>
    <row r="4" spans="1:13" ht="19" thickBot="1" x14ac:dyDescent="0.4">
      <c r="B4" s="1047" t="s">
        <v>167</v>
      </c>
      <c r="C4" s="1048"/>
      <c r="D4" s="638" t="s">
        <v>433</v>
      </c>
      <c r="E4" s="745"/>
      <c r="F4" s="1037"/>
      <c r="G4" s="1037"/>
      <c r="H4" s="1037"/>
      <c r="I4" s="745"/>
      <c r="J4" s="62"/>
      <c r="K4" s="62"/>
      <c r="L4" s="62"/>
      <c r="M4" s="62"/>
    </row>
    <row r="5" spans="1:13" s="62" customFormat="1" ht="19" thickBot="1" x14ac:dyDescent="0.4">
      <c r="B5" s="148"/>
      <c r="C5" s="148"/>
      <c r="D5" s="149"/>
      <c r="E5" s="147"/>
      <c r="F5" s="147"/>
      <c r="G5" s="147"/>
      <c r="H5" s="147"/>
      <c r="I5" s="147"/>
      <c r="J5" s="309"/>
      <c r="K5" s="309"/>
      <c r="L5" s="309"/>
      <c r="M5" s="309"/>
    </row>
    <row r="6" spans="1:13" s="309" customFormat="1" ht="33" customHeight="1" x14ac:dyDescent="0.35">
      <c r="B6" s="310" t="s">
        <v>140</v>
      </c>
      <c r="C6" s="307" t="s">
        <v>100</v>
      </c>
      <c r="D6" s="307" t="s">
        <v>101</v>
      </c>
      <c r="E6" s="307" t="s">
        <v>102</v>
      </c>
      <c r="F6" s="307" t="s">
        <v>103</v>
      </c>
      <c r="G6" s="307" t="s">
        <v>164</v>
      </c>
      <c r="H6" s="308" t="s">
        <v>165</v>
      </c>
      <c r="J6" s="71"/>
      <c r="K6" s="71"/>
      <c r="L6" s="71"/>
      <c r="M6" s="71"/>
    </row>
    <row r="7" spans="1:13" s="71" customFormat="1" ht="15.5" x14ac:dyDescent="0.35">
      <c r="B7" s="416" t="s">
        <v>49</v>
      </c>
      <c r="C7" s="317">
        <v>0</v>
      </c>
      <c r="D7" s="317">
        <v>0</v>
      </c>
      <c r="E7" s="318">
        <f>C7*D7</f>
        <v>0</v>
      </c>
      <c r="F7" s="82">
        <v>0</v>
      </c>
      <c r="G7" s="319">
        <f>E7*F7</f>
        <v>0</v>
      </c>
      <c r="H7" s="133">
        <f>IFERROR(G7/H33,0)</f>
        <v>0</v>
      </c>
    </row>
    <row r="8" spans="1:13" s="71" customFormat="1" ht="15.5" x14ac:dyDescent="0.35">
      <c r="B8" s="89" t="s">
        <v>49</v>
      </c>
      <c r="C8" s="317">
        <v>0</v>
      </c>
      <c r="D8" s="317">
        <v>0</v>
      </c>
      <c r="E8" s="318">
        <f>C8*D8</f>
        <v>0</v>
      </c>
      <c r="F8" s="82">
        <v>0</v>
      </c>
      <c r="G8" s="319">
        <f>E8*F8</f>
        <v>0</v>
      </c>
      <c r="H8" s="133">
        <f>IFERROR(G8/H33,0)</f>
        <v>0</v>
      </c>
    </row>
    <row r="9" spans="1:13" s="71" customFormat="1" ht="15.5" x14ac:dyDescent="0.35">
      <c r="B9" s="89" t="s">
        <v>49</v>
      </c>
      <c r="C9" s="317">
        <v>0</v>
      </c>
      <c r="D9" s="317">
        <v>0</v>
      </c>
      <c r="E9" s="318">
        <f>C9*D9</f>
        <v>0</v>
      </c>
      <c r="F9" s="82">
        <v>0</v>
      </c>
      <c r="G9" s="319">
        <f>E9*F9</f>
        <v>0</v>
      </c>
      <c r="H9" s="133">
        <f>IFERROR(G9/H33,0)</f>
        <v>0</v>
      </c>
    </row>
    <row r="10" spans="1:13" s="71" customFormat="1" ht="15.5" x14ac:dyDescent="0.35">
      <c r="B10" s="89" t="s">
        <v>49</v>
      </c>
      <c r="C10" s="317">
        <v>0</v>
      </c>
      <c r="D10" s="317">
        <v>0</v>
      </c>
      <c r="E10" s="318">
        <f>C10*D10</f>
        <v>0</v>
      </c>
      <c r="F10" s="82">
        <v>0</v>
      </c>
      <c r="G10" s="319">
        <f>E10*F10</f>
        <v>0</v>
      </c>
      <c r="H10" s="133">
        <f>IFERROR(G10/H33,0)</f>
        <v>0</v>
      </c>
    </row>
    <row r="11" spans="1:13" s="71" customFormat="1" ht="16" thickBot="1" x14ac:dyDescent="0.4">
      <c r="B11" s="89" t="s">
        <v>49</v>
      </c>
      <c r="C11" s="317">
        <v>0</v>
      </c>
      <c r="D11" s="317">
        <v>0</v>
      </c>
      <c r="E11" s="318">
        <f>C11*D11</f>
        <v>0</v>
      </c>
      <c r="F11" s="82">
        <v>0</v>
      </c>
      <c r="G11" s="319">
        <f>E11*F11</f>
        <v>0</v>
      </c>
      <c r="H11" s="133">
        <f>IFERROR(G11/H33,0)</f>
        <v>0</v>
      </c>
    </row>
    <row r="12" spans="1:13" s="357" customFormat="1" ht="16" thickBot="1" x14ac:dyDescent="0.4">
      <c r="B12" s="894" t="s">
        <v>21</v>
      </c>
      <c r="C12" s="895"/>
      <c r="D12" s="896"/>
      <c r="E12" s="897">
        <f>SUM(E7:E11)</f>
        <v>0</v>
      </c>
      <c r="F12" s="898"/>
      <c r="G12" s="899">
        <f>SUM(G7:G11)</f>
        <v>0</v>
      </c>
      <c r="H12" s="900">
        <f>IFERROR(G12/H33,0)</f>
        <v>0</v>
      </c>
      <c r="J12" s="901"/>
      <c r="K12" s="901"/>
      <c r="L12" s="901"/>
      <c r="M12" s="901"/>
    </row>
    <row r="13" spans="1:13" s="315" customFormat="1" ht="32.25" customHeight="1" x14ac:dyDescent="0.35">
      <c r="B13" s="316" t="s">
        <v>141</v>
      </c>
      <c r="C13" s="311" t="s">
        <v>100</v>
      </c>
      <c r="D13" s="311" t="s">
        <v>101</v>
      </c>
      <c r="E13" s="312" t="s">
        <v>102</v>
      </c>
      <c r="F13" s="313" t="s">
        <v>103</v>
      </c>
      <c r="G13" s="313" t="s">
        <v>164</v>
      </c>
      <c r="H13" s="314" t="s">
        <v>165</v>
      </c>
      <c r="J13" s="71"/>
      <c r="K13" s="71"/>
      <c r="L13" s="71"/>
      <c r="M13" s="71"/>
    </row>
    <row r="14" spans="1:13" s="71" customFormat="1" ht="15.5" x14ac:dyDescent="0.35">
      <c r="B14" s="89" t="s">
        <v>49</v>
      </c>
      <c r="C14" s="320">
        <v>0</v>
      </c>
      <c r="D14" s="320">
        <v>0</v>
      </c>
      <c r="E14" s="318">
        <f>C14*D14</f>
        <v>0</v>
      </c>
      <c r="F14" s="82">
        <v>0</v>
      </c>
      <c r="G14" s="319">
        <f>E14*F14</f>
        <v>0</v>
      </c>
      <c r="H14" s="133">
        <f>IFERROR(G14/H33,0)</f>
        <v>0</v>
      </c>
    </row>
    <row r="15" spans="1:13" s="71" customFormat="1" ht="15.5" x14ac:dyDescent="0.35">
      <c r="B15" s="89" t="s">
        <v>49</v>
      </c>
      <c r="C15" s="320">
        <v>0</v>
      </c>
      <c r="D15" s="320">
        <v>0</v>
      </c>
      <c r="E15" s="318">
        <f>C15*D15</f>
        <v>0</v>
      </c>
      <c r="F15" s="82">
        <v>0</v>
      </c>
      <c r="G15" s="319">
        <f>E15*F15</f>
        <v>0</v>
      </c>
      <c r="H15" s="133">
        <f>IFERROR(G15/H33,0)</f>
        <v>0</v>
      </c>
    </row>
    <row r="16" spans="1:13" s="71" customFormat="1" ht="15.5" x14ac:dyDescent="0.35">
      <c r="B16" s="89" t="s">
        <v>49</v>
      </c>
      <c r="C16" s="317">
        <v>0</v>
      </c>
      <c r="D16" s="317">
        <v>0</v>
      </c>
      <c r="E16" s="318">
        <f>C16*D16</f>
        <v>0</v>
      </c>
      <c r="F16" s="82">
        <v>0</v>
      </c>
      <c r="G16" s="319">
        <f>E16*F16</f>
        <v>0</v>
      </c>
      <c r="H16" s="133">
        <f>IFERROR(G16/H33,0)</f>
        <v>0</v>
      </c>
    </row>
    <row r="17" spans="2:13" s="71" customFormat="1" ht="15.5" x14ac:dyDescent="0.35">
      <c r="B17" s="248" t="s">
        <v>49</v>
      </c>
      <c r="C17" s="320">
        <v>0</v>
      </c>
      <c r="D17" s="320">
        <v>0</v>
      </c>
      <c r="E17" s="321">
        <f>C17*D17</f>
        <v>0</v>
      </c>
      <c r="F17" s="235">
        <v>0</v>
      </c>
      <c r="G17" s="322">
        <f>E17*F17</f>
        <v>0</v>
      </c>
      <c r="H17" s="134">
        <f>IFERROR(G17/H33,0)</f>
        <v>0</v>
      </c>
    </row>
    <row r="18" spans="2:13" s="71" customFormat="1" ht="16" thickBot="1" x14ac:dyDescent="0.4">
      <c r="B18" s="248" t="s">
        <v>49</v>
      </c>
      <c r="C18" s="320">
        <v>0</v>
      </c>
      <c r="D18" s="320">
        <v>0</v>
      </c>
      <c r="E18" s="321">
        <f>C18*D18</f>
        <v>0</v>
      </c>
      <c r="F18" s="235">
        <v>0</v>
      </c>
      <c r="G18" s="322">
        <f>E18*F18</f>
        <v>0</v>
      </c>
      <c r="H18" s="134">
        <f>IFERROR(G18/H33,0)</f>
        <v>0</v>
      </c>
    </row>
    <row r="19" spans="2:13" s="357" customFormat="1" ht="16" thickBot="1" x14ac:dyDescent="0.4">
      <c r="B19" s="894" t="s">
        <v>21</v>
      </c>
      <c r="C19" s="895"/>
      <c r="D19" s="896"/>
      <c r="E19" s="897">
        <f>SUM(E14:E18)</f>
        <v>0</v>
      </c>
      <c r="F19" s="898"/>
      <c r="G19" s="899">
        <f>SUM(G14:G18)</f>
        <v>0</v>
      </c>
      <c r="H19" s="900">
        <f>IFERROR(G19/H33,0)</f>
        <v>0</v>
      </c>
      <c r="J19" s="901"/>
      <c r="K19" s="901"/>
      <c r="L19" s="901"/>
      <c r="M19" s="901"/>
    </row>
    <row r="20" spans="2:13" s="315" customFormat="1" ht="33" customHeight="1" x14ac:dyDescent="0.35">
      <c r="B20" s="316" t="s">
        <v>142</v>
      </c>
      <c r="C20" s="311" t="s">
        <v>100</v>
      </c>
      <c r="D20" s="311" t="s">
        <v>101</v>
      </c>
      <c r="E20" s="312" t="s">
        <v>102</v>
      </c>
      <c r="F20" s="313" t="s">
        <v>103</v>
      </c>
      <c r="G20" s="313" t="s">
        <v>164</v>
      </c>
      <c r="H20" s="314" t="s">
        <v>165</v>
      </c>
      <c r="J20" s="71"/>
      <c r="K20" s="71"/>
      <c r="L20" s="71"/>
      <c r="M20" s="71"/>
    </row>
    <row r="21" spans="2:13" s="71" customFormat="1" ht="15.5" x14ac:dyDescent="0.35">
      <c r="B21" s="89" t="s">
        <v>49</v>
      </c>
      <c r="C21" s="317">
        <v>0</v>
      </c>
      <c r="D21" s="317">
        <v>0</v>
      </c>
      <c r="E21" s="318">
        <f>C21*D21</f>
        <v>0</v>
      </c>
      <c r="F21" s="82">
        <v>0</v>
      </c>
      <c r="G21" s="319">
        <f>E21*F21</f>
        <v>0</v>
      </c>
      <c r="H21" s="133">
        <f>IFERROR(G21/H33,0)</f>
        <v>0</v>
      </c>
    </row>
    <row r="22" spans="2:13" s="71" customFormat="1" ht="16" thickBot="1" x14ac:dyDescent="0.4">
      <c r="B22" s="248" t="s">
        <v>49</v>
      </c>
      <c r="C22" s="320">
        <v>0</v>
      </c>
      <c r="D22" s="320">
        <v>0</v>
      </c>
      <c r="E22" s="321">
        <f>C22*D22</f>
        <v>0</v>
      </c>
      <c r="F22" s="235">
        <v>0</v>
      </c>
      <c r="G22" s="322">
        <f>E22*F22</f>
        <v>0</v>
      </c>
      <c r="H22" s="134">
        <f>IFERROR(G22/H33,0)</f>
        <v>0</v>
      </c>
    </row>
    <row r="23" spans="2:13" s="357" customFormat="1" ht="16" thickBot="1" x14ac:dyDescent="0.4">
      <c r="B23" s="894" t="s">
        <v>21</v>
      </c>
      <c r="C23" s="895"/>
      <c r="D23" s="896"/>
      <c r="E23" s="897">
        <f>SUM(E21:E22)</f>
        <v>0</v>
      </c>
      <c r="F23" s="898"/>
      <c r="G23" s="899">
        <f>SUM(G21:G22)</f>
        <v>0</v>
      </c>
      <c r="H23" s="900">
        <f>IFERROR(G23/H33,0)</f>
        <v>0</v>
      </c>
    </row>
    <row r="24" spans="2:13" s="71" customFormat="1" ht="32.25" customHeight="1" x14ac:dyDescent="0.35">
      <c r="B24" s="316" t="s">
        <v>62</v>
      </c>
      <c r="C24" s="311" t="s">
        <v>100</v>
      </c>
      <c r="D24" s="311" t="s">
        <v>101</v>
      </c>
      <c r="E24" s="312" t="s">
        <v>102</v>
      </c>
      <c r="F24" s="313" t="s">
        <v>103</v>
      </c>
      <c r="G24" s="313" t="s">
        <v>164</v>
      </c>
      <c r="H24" s="314" t="s">
        <v>165</v>
      </c>
    </row>
    <row r="25" spans="2:13" s="71" customFormat="1" ht="15.5" x14ac:dyDescent="0.35">
      <c r="B25" s="89" t="s">
        <v>49</v>
      </c>
      <c r="C25" s="317">
        <v>0</v>
      </c>
      <c r="D25" s="317">
        <v>0</v>
      </c>
      <c r="E25" s="318">
        <f>C25*D25</f>
        <v>0</v>
      </c>
      <c r="F25" s="82">
        <v>0</v>
      </c>
      <c r="G25" s="319">
        <f>E25*F25</f>
        <v>0</v>
      </c>
      <c r="H25" s="133">
        <f>IFERROR(G25/H33,0)</f>
        <v>0</v>
      </c>
    </row>
    <row r="26" spans="2:13" s="71" customFormat="1" ht="16" thickBot="1" x14ac:dyDescent="0.4">
      <c r="B26" s="248" t="s">
        <v>49</v>
      </c>
      <c r="C26" s="320">
        <v>0</v>
      </c>
      <c r="D26" s="320">
        <v>0</v>
      </c>
      <c r="E26" s="321">
        <f>C26*D26</f>
        <v>0</v>
      </c>
      <c r="F26" s="235">
        <v>0</v>
      </c>
      <c r="G26" s="322">
        <f>E26*F26</f>
        <v>0</v>
      </c>
      <c r="H26" s="134">
        <f>IFERROR(G26/H33,0)</f>
        <v>0</v>
      </c>
    </row>
    <row r="27" spans="2:13" s="357" customFormat="1" ht="16" thickBot="1" x14ac:dyDescent="0.4">
      <c r="B27" s="894" t="s">
        <v>21</v>
      </c>
      <c r="C27" s="895"/>
      <c r="D27" s="896"/>
      <c r="E27" s="897">
        <f>SUM(E25:E26)</f>
        <v>0</v>
      </c>
      <c r="F27" s="898"/>
      <c r="G27" s="899">
        <f>SUM(G25:G26)</f>
        <v>0</v>
      </c>
      <c r="H27" s="900">
        <f>IFERROR(G27/H33,0)</f>
        <v>0</v>
      </c>
      <c r="J27" s="901"/>
      <c r="K27" s="901"/>
      <c r="L27" s="901"/>
      <c r="M27" s="901"/>
    </row>
    <row r="28" spans="2:13" s="315" customFormat="1" ht="30" customHeight="1" x14ac:dyDescent="0.35">
      <c r="B28" s="316" t="s">
        <v>143</v>
      </c>
      <c r="C28" s="311" t="s">
        <v>100</v>
      </c>
      <c r="D28" s="311" t="s">
        <v>101</v>
      </c>
      <c r="E28" s="312" t="s">
        <v>102</v>
      </c>
      <c r="F28" s="313" t="s">
        <v>103</v>
      </c>
      <c r="G28" s="313" t="s">
        <v>164</v>
      </c>
      <c r="H28" s="314" t="s">
        <v>165</v>
      </c>
      <c r="J28" s="71"/>
      <c r="K28" s="71"/>
      <c r="L28" s="71"/>
      <c r="M28" s="71"/>
    </row>
    <row r="29" spans="2:13" s="71" customFormat="1" ht="15.5" x14ac:dyDescent="0.35">
      <c r="B29" s="89" t="s">
        <v>49</v>
      </c>
      <c r="C29" s="317">
        <v>0</v>
      </c>
      <c r="D29" s="317">
        <v>0</v>
      </c>
      <c r="E29" s="318">
        <f>C29*D29</f>
        <v>0</v>
      </c>
      <c r="F29" s="82">
        <v>0</v>
      </c>
      <c r="G29" s="319">
        <f>E29*F29</f>
        <v>0</v>
      </c>
      <c r="H29" s="133">
        <f>IFERROR(G29/H33,0)</f>
        <v>0</v>
      </c>
    </row>
    <row r="30" spans="2:13" s="71" customFormat="1" ht="16" thickBot="1" x14ac:dyDescent="0.4">
      <c r="B30" s="248" t="s">
        <v>49</v>
      </c>
      <c r="C30" s="320">
        <v>0</v>
      </c>
      <c r="D30" s="320">
        <v>0</v>
      </c>
      <c r="E30" s="321">
        <f>C30*D30</f>
        <v>0</v>
      </c>
      <c r="F30" s="235">
        <v>0</v>
      </c>
      <c r="G30" s="322">
        <f>E30*F30</f>
        <v>0</v>
      </c>
      <c r="H30" s="134">
        <f>IFERROR(G30/H33,0)</f>
        <v>0</v>
      </c>
    </row>
    <row r="31" spans="2:13" s="357" customFormat="1" ht="16" thickBot="1" x14ac:dyDescent="0.4">
      <c r="B31" s="894" t="s">
        <v>21</v>
      </c>
      <c r="C31" s="895"/>
      <c r="D31" s="896"/>
      <c r="E31" s="897">
        <f>SUM(E29:E30)</f>
        <v>0</v>
      </c>
      <c r="F31" s="896"/>
      <c r="G31" s="899">
        <f>SUM(G29:G30)</f>
        <v>0</v>
      </c>
      <c r="H31" s="900">
        <f>IFERROR(G31/H33,0)</f>
        <v>0</v>
      </c>
      <c r="J31" s="279"/>
      <c r="K31" s="279"/>
      <c r="L31" s="279"/>
      <c r="M31" s="279"/>
    </row>
    <row r="32" spans="2:13" s="279" customFormat="1" ht="25.5" customHeight="1" x14ac:dyDescent="0.35">
      <c r="G32" s="747" t="s">
        <v>150</v>
      </c>
      <c r="H32" s="323">
        <f>SUM(E12,E19,E23,E27,E31)</f>
        <v>0</v>
      </c>
      <c r="I32" s="295" t="str">
        <f>D4</f>
        <v>lbs, ct, bu</v>
      </c>
    </row>
    <row r="33" spans="2:15" s="279" customFormat="1" ht="20.25" customHeight="1" thickBot="1" x14ac:dyDescent="0.4">
      <c r="B33" s="324"/>
      <c r="C33" s="324"/>
      <c r="D33" s="324"/>
      <c r="E33" s="1029" t="s">
        <v>144</v>
      </c>
      <c r="F33" s="1029"/>
      <c r="G33" s="1029"/>
      <c r="H33" s="325">
        <f>SUM(G12,G19,G23,G27,G31)</f>
        <v>0</v>
      </c>
      <c r="I33" s="295"/>
      <c r="J33" s="295"/>
    </row>
    <row r="34" spans="2:15" s="279" customFormat="1" ht="24" thickBot="1" x14ac:dyDescent="0.6">
      <c r="B34" s="1030" t="s">
        <v>354</v>
      </c>
      <c r="C34" s="1031"/>
      <c r="D34" s="1032"/>
      <c r="J34" s="141"/>
      <c r="K34" s="141"/>
      <c r="L34" s="141"/>
      <c r="M34" s="141"/>
    </row>
    <row r="35" spans="2:15" s="71" customFormat="1" ht="19" thickBot="1" x14ac:dyDescent="0.5">
      <c r="B35" s="1033" t="s">
        <v>48</v>
      </c>
      <c r="C35" s="1034"/>
      <c r="D35" s="1035"/>
      <c r="E35"/>
      <c r="F35"/>
      <c r="G35"/>
      <c r="H35"/>
      <c r="I35"/>
      <c r="N35" s="141"/>
      <c r="O35" s="141"/>
    </row>
    <row r="36" spans="2:15" s="71" customFormat="1" ht="15.5" x14ac:dyDescent="0.35">
      <c r="B36" s="118" t="s">
        <v>47</v>
      </c>
      <c r="C36" s="346">
        <f>'Describe Your Farm'!C14</f>
        <v>0</v>
      </c>
      <c r="D36" s="347" t="s">
        <v>9</v>
      </c>
      <c r="F36" s="274"/>
      <c r="G36" s="274"/>
      <c r="H36" s="69"/>
      <c r="I36"/>
      <c r="K36" s="72"/>
    </row>
    <row r="37" spans="2:15" s="71" customFormat="1" ht="15.5" x14ac:dyDescent="0.35">
      <c r="B37" s="119" t="s">
        <v>8</v>
      </c>
      <c r="C37" s="348">
        <f>'Describe Your Farm'!C15</f>
        <v>0</v>
      </c>
      <c r="D37" s="349" t="s">
        <v>9</v>
      </c>
      <c r="F37" s="274"/>
      <c r="G37" s="274"/>
      <c r="H37" s="69"/>
      <c r="I37"/>
    </row>
    <row r="38" spans="2:15" s="71" customFormat="1" ht="15.5" x14ac:dyDescent="0.35">
      <c r="B38" s="119" t="s">
        <v>11</v>
      </c>
      <c r="C38" s="286">
        <f>IFERROR(43500/(C36*C37),0)</f>
        <v>0</v>
      </c>
      <c r="D38" s="350" t="s">
        <v>12</v>
      </c>
      <c r="E38"/>
      <c r="F38" s="1036"/>
      <c r="G38" s="1036"/>
      <c r="H38" s="1036"/>
    </row>
    <row r="39" spans="2:15" s="71" customFormat="1" ht="15.5" x14ac:dyDescent="0.35">
      <c r="B39" s="806" t="s">
        <v>361</v>
      </c>
      <c r="C39" s="85">
        <v>0</v>
      </c>
      <c r="D39" s="351" t="str">
        <f>D4</f>
        <v>lbs, ct, bu</v>
      </c>
      <c r="E39"/>
      <c r="F39" s="1037"/>
      <c r="G39" s="1037"/>
      <c r="H39" s="1037"/>
    </row>
    <row r="40" spans="2:15" s="71" customFormat="1" ht="15.5" x14ac:dyDescent="0.35">
      <c r="B40" s="119" t="s">
        <v>125</v>
      </c>
      <c r="C40" s="352">
        <f>H32</f>
        <v>0</v>
      </c>
      <c r="D40" s="353" t="str">
        <f>D39</f>
        <v>lbs, ct, bu</v>
      </c>
      <c r="E40"/>
      <c r="F40" s="69"/>
      <c r="G40" s="69"/>
      <c r="H40" s="69"/>
      <c r="I40"/>
    </row>
    <row r="41" spans="2:15" s="71" customFormat="1" ht="15.5" x14ac:dyDescent="0.35">
      <c r="B41" s="806" t="s">
        <v>360</v>
      </c>
      <c r="C41" s="354">
        <f>IFERROR(C40/C39,0)</f>
        <v>0</v>
      </c>
      <c r="D41" s="345" t="s">
        <v>12</v>
      </c>
      <c r="E41"/>
      <c r="F41"/>
      <c r="G41"/>
      <c r="H41"/>
      <c r="I41"/>
    </row>
    <row r="42" spans="2:15" s="71" customFormat="1" ht="15.5" x14ac:dyDescent="0.35">
      <c r="B42" s="119" t="s">
        <v>126</v>
      </c>
      <c r="C42" s="354">
        <f>IFERROR(C41/C38,0)</f>
        <v>0</v>
      </c>
      <c r="D42" s="345" t="s">
        <v>13</v>
      </c>
      <c r="E42"/>
      <c r="F42"/>
      <c r="G42"/>
      <c r="H42"/>
      <c r="I42"/>
    </row>
    <row r="43" spans="2:15" s="71" customFormat="1" ht="15.5" x14ac:dyDescent="0.35">
      <c r="B43" s="119" t="s">
        <v>166</v>
      </c>
      <c r="C43" s="348">
        <f>'Describe Your Farm'!C21</f>
        <v>0</v>
      </c>
      <c r="D43" s="345" t="s">
        <v>13</v>
      </c>
      <c r="E43"/>
      <c r="F43"/>
      <c r="G43"/>
      <c r="H43"/>
      <c r="I43"/>
    </row>
    <row r="44" spans="2:15" s="71" customFormat="1" ht="15" thickBot="1" x14ac:dyDescent="0.4">
      <c r="B44" s="73"/>
      <c r="C44" s="117"/>
      <c r="D44" s="74"/>
      <c r="E44"/>
      <c r="F44"/>
      <c r="G44"/>
      <c r="J44"/>
      <c r="K44"/>
      <c r="L44"/>
      <c r="M44"/>
    </row>
    <row r="45" spans="2:15" ht="26.5" thickBot="1" x14ac:dyDescent="0.65">
      <c r="B45" s="940" t="s">
        <v>29</v>
      </c>
      <c r="C45" s="1028"/>
      <c r="D45" s="941"/>
      <c r="H45" s="30"/>
      <c r="J45" s="281"/>
      <c r="K45" s="281"/>
      <c r="L45" s="69"/>
      <c r="M45" s="69"/>
    </row>
    <row r="46" spans="2:15" s="69" customFormat="1" ht="15.5" x14ac:dyDescent="0.35">
      <c r="B46" s="657" t="s">
        <v>190</v>
      </c>
      <c r="C46" s="709" t="str">
        <f>'Describe Your Farm'!C14&amp;" "&amp;'Describe Your Farm'!D14</f>
        <v>0 feet</v>
      </c>
      <c r="D46" s="284"/>
      <c r="E46"/>
      <c r="F46"/>
      <c r="G46" s="280"/>
      <c r="H46" s="172"/>
      <c r="I46" s="172"/>
      <c r="J46" s="140"/>
      <c r="K46" s="140"/>
      <c r="L46"/>
      <c r="M46"/>
    </row>
    <row r="47" spans="2:15" ht="15.5" x14ac:dyDescent="0.35">
      <c r="B47" s="709" t="s">
        <v>32</v>
      </c>
      <c r="C47" s="710">
        <f>C41</f>
        <v>0</v>
      </c>
      <c r="D47" s="284"/>
      <c r="E47" s="284"/>
      <c r="F47" s="284"/>
      <c r="G47" s="77"/>
      <c r="H47" s="77"/>
      <c r="I47" s="77"/>
      <c r="J47" s="282"/>
      <c r="K47" s="282"/>
      <c r="L47" s="282"/>
      <c r="M47" s="282"/>
    </row>
    <row r="48" spans="2:15" s="282" customFormat="1" ht="15.5" x14ac:dyDescent="0.35">
      <c r="B48" s="283" t="s">
        <v>177</v>
      </c>
      <c r="C48" s="80">
        <v>0</v>
      </c>
    </row>
    <row r="49" spans="2:13" s="282" customFormat="1" x14ac:dyDescent="0.35">
      <c r="B49" s="283" t="s">
        <v>362</v>
      </c>
      <c r="C49" s="294">
        <v>0</v>
      </c>
      <c r="J49" s="140"/>
      <c r="K49" s="140"/>
      <c r="L49" s="71"/>
      <c r="M49" s="71"/>
    </row>
    <row r="50" spans="2:13" s="71" customFormat="1" ht="15.75" customHeight="1" x14ac:dyDescent="0.35">
      <c r="B50" s="995" t="s">
        <v>57</v>
      </c>
      <c r="C50" s="997" t="s">
        <v>319</v>
      </c>
      <c r="D50" s="998"/>
      <c r="E50" s="999" t="s">
        <v>6</v>
      </c>
      <c r="F50" s="990" t="s">
        <v>182</v>
      </c>
      <c r="G50" s="76"/>
      <c r="H50" s="1049"/>
      <c r="I50" s="1050"/>
      <c r="J50" s="140"/>
      <c r="K50" s="140"/>
    </row>
    <row r="51" spans="2:13" s="71" customFormat="1" ht="15.5" x14ac:dyDescent="0.35">
      <c r="B51" s="996"/>
      <c r="C51" s="681" t="s">
        <v>134</v>
      </c>
      <c r="D51" s="673" t="s">
        <v>135</v>
      </c>
      <c r="E51" s="1000"/>
      <c r="F51" s="1001"/>
      <c r="G51" s="76"/>
      <c r="H51" s="1049"/>
      <c r="I51" s="1050"/>
      <c r="J51" s="140"/>
      <c r="K51" s="140"/>
      <c r="L51"/>
      <c r="M51"/>
    </row>
    <row r="52" spans="2:13" ht="15.5" x14ac:dyDescent="0.35">
      <c r="B52" s="686" t="s">
        <v>50</v>
      </c>
      <c r="C52" s="91">
        <v>0</v>
      </c>
      <c r="D52" s="91">
        <v>0</v>
      </c>
      <c r="E52" s="676" t="s">
        <v>320</v>
      </c>
      <c r="F52" s="687"/>
      <c r="G52" s="76"/>
      <c r="H52" s="76"/>
      <c r="I52" s="76"/>
      <c r="J52" s="140"/>
      <c r="K52" s="140"/>
    </row>
    <row r="53" spans="2:13" ht="15.5" x14ac:dyDescent="0.35">
      <c r="B53" s="688" t="s">
        <v>155</v>
      </c>
      <c r="C53" s="80">
        <v>0</v>
      </c>
      <c r="D53" s="80">
        <v>0</v>
      </c>
      <c r="E53" s="674" t="s">
        <v>320</v>
      </c>
      <c r="F53" s="687"/>
      <c r="G53" s="76"/>
      <c r="H53" s="76"/>
      <c r="I53" s="76"/>
      <c r="J53" s="140"/>
      <c r="K53" s="140"/>
    </row>
    <row r="54" spans="2:13" ht="15.5" x14ac:dyDescent="0.35">
      <c r="B54" s="688" t="s">
        <v>156</v>
      </c>
      <c r="C54" s="80">
        <v>0</v>
      </c>
      <c r="D54" s="80">
        <v>0</v>
      </c>
      <c r="E54" s="674" t="s">
        <v>320</v>
      </c>
      <c r="F54" s="687"/>
      <c r="G54" s="76"/>
      <c r="H54" s="76"/>
      <c r="I54" s="76"/>
      <c r="J54" s="77"/>
      <c r="K54" s="77"/>
      <c r="L54" s="76"/>
      <c r="M54" s="76"/>
    </row>
    <row r="55" spans="2:13" s="76" customFormat="1" ht="15.5" x14ac:dyDescent="0.35">
      <c r="B55" s="688" t="s">
        <v>157</v>
      </c>
      <c r="C55" s="80">
        <v>0</v>
      </c>
      <c r="D55" s="80">
        <v>0</v>
      </c>
      <c r="E55" s="674" t="s">
        <v>320</v>
      </c>
      <c r="F55" s="687"/>
      <c r="J55" s="77"/>
      <c r="K55" s="77"/>
    </row>
    <row r="56" spans="2:13" s="76" customFormat="1" ht="15.5" x14ac:dyDescent="0.35">
      <c r="B56" s="86" t="s">
        <v>51</v>
      </c>
      <c r="C56" s="80">
        <v>0</v>
      </c>
      <c r="D56" s="80">
        <v>0</v>
      </c>
      <c r="E56" s="674" t="s">
        <v>320</v>
      </c>
      <c r="F56" s="687"/>
      <c r="J56" s="77"/>
      <c r="K56" s="77"/>
    </row>
    <row r="57" spans="2:13" s="76" customFormat="1" ht="15.5" x14ac:dyDescent="0.35">
      <c r="B57" s="566" t="s">
        <v>236</v>
      </c>
      <c r="C57" s="80">
        <v>0</v>
      </c>
      <c r="D57" s="80">
        <v>0</v>
      </c>
      <c r="E57" s="674" t="s">
        <v>320</v>
      </c>
      <c r="F57" s="687"/>
      <c r="J57" s="77"/>
      <c r="K57" s="77"/>
    </row>
    <row r="58" spans="2:13" s="76" customFormat="1" ht="15.5" x14ac:dyDescent="0.35">
      <c r="B58" s="689" t="s">
        <v>58</v>
      </c>
      <c r="C58" s="287">
        <f>SUM(C52:C57)/60</f>
        <v>0</v>
      </c>
      <c r="D58" s="288">
        <f>(SUM(D52:D57))/60</f>
        <v>0</v>
      </c>
      <c r="E58" s="675" t="s">
        <v>321</v>
      </c>
      <c r="F58" s="690">
        <f>(C58*E100)+(D58*E101)</f>
        <v>0</v>
      </c>
      <c r="J58" s="77"/>
      <c r="K58" s="77"/>
    </row>
    <row r="59" spans="2:13" s="76" customFormat="1" ht="15.75" customHeight="1" x14ac:dyDescent="0.35">
      <c r="B59" s="985" t="s">
        <v>56</v>
      </c>
      <c r="C59" s="987" t="s">
        <v>319</v>
      </c>
      <c r="D59" s="987"/>
      <c r="E59" s="988" t="s">
        <v>6</v>
      </c>
      <c r="F59" s="990" t="s">
        <v>182</v>
      </c>
      <c r="J59" s="77"/>
    </row>
    <row r="60" spans="2:13" s="76" customFormat="1" ht="15.5" x14ac:dyDescent="0.35">
      <c r="B60" s="985"/>
      <c r="C60" s="876" t="s">
        <v>134</v>
      </c>
      <c r="D60" s="673" t="s">
        <v>135</v>
      </c>
      <c r="E60" s="988"/>
      <c r="F60" s="1001"/>
      <c r="J60" s="77"/>
    </row>
    <row r="61" spans="2:13" s="76" customFormat="1" ht="15.5" x14ac:dyDescent="0.35">
      <c r="B61" s="686" t="s">
        <v>41</v>
      </c>
      <c r="C61" s="91">
        <v>0</v>
      </c>
      <c r="D61" s="91">
        <v>0</v>
      </c>
      <c r="E61" s="676" t="s">
        <v>320</v>
      </c>
      <c r="F61" s="687"/>
    </row>
    <row r="62" spans="2:13" s="76" customFormat="1" ht="15.5" x14ac:dyDescent="0.35">
      <c r="B62" s="688" t="s">
        <v>179</v>
      </c>
      <c r="C62" s="80">
        <v>0</v>
      </c>
      <c r="D62" s="80">
        <v>0</v>
      </c>
      <c r="E62" s="674" t="s">
        <v>320</v>
      </c>
      <c r="F62" s="687"/>
    </row>
    <row r="63" spans="2:13" s="76" customFormat="1" ht="15.5" x14ac:dyDescent="0.35">
      <c r="B63" s="688" t="s">
        <v>180</v>
      </c>
      <c r="C63" s="80">
        <v>0</v>
      </c>
      <c r="D63" s="80">
        <v>0</v>
      </c>
      <c r="E63" s="674" t="s">
        <v>320</v>
      </c>
      <c r="F63" s="687"/>
    </row>
    <row r="64" spans="2:13" s="76" customFormat="1" ht="15.5" x14ac:dyDescent="0.35">
      <c r="B64" s="688" t="s">
        <v>181</v>
      </c>
      <c r="C64" s="80">
        <v>0</v>
      </c>
      <c r="D64" s="80">
        <v>0</v>
      </c>
      <c r="E64" s="674" t="s">
        <v>320</v>
      </c>
      <c r="F64" s="687"/>
    </row>
    <row r="65" spans="2:13" s="76" customFormat="1" ht="15.5" x14ac:dyDescent="0.35">
      <c r="B65" s="688" t="s">
        <v>42</v>
      </c>
      <c r="C65" s="80">
        <v>0</v>
      </c>
      <c r="D65" s="80">
        <v>0</v>
      </c>
      <c r="E65" s="674" t="s">
        <v>320</v>
      </c>
      <c r="F65" s="687"/>
    </row>
    <row r="66" spans="2:13" s="76" customFormat="1" ht="15.5" x14ac:dyDescent="0.35">
      <c r="B66" s="688" t="s">
        <v>43</v>
      </c>
      <c r="C66" s="80">
        <v>0</v>
      </c>
      <c r="D66" s="80">
        <v>0</v>
      </c>
      <c r="E66" s="674" t="s">
        <v>320</v>
      </c>
      <c r="F66" s="687"/>
    </row>
    <row r="67" spans="2:13" s="76" customFormat="1" ht="15.5" x14ac:dyDescent="0.35">
      <c r="B67" s="691" t="s">
        <v>286</v>
      </c>
      <c r="C67" s="96">
        <v>0</v>
      </c>
      <c r="D67" s="96">
        <v>0</v>
      </c>
      <c r="E67" s="674" t="s">
        <v>320</v>
      </c>
      <c r="F67" s="687"/>
    </row>
    <row r="68" spans="2:13" s="76" customFormat="1" ht="15.5" x14ac:dyDescent="0.35">
      <c r="B68" s="691" t="s">
        <v>408</v>
      </c>
      <c r="C68" s="96">
        <v>0</v>
      </c>
      <c r="D68" s="96">
        <v>0</v>
      </c>
      <c r="E68" s="674" t="s">
        <v>320</v>
      </c>
      <c r="F68" s="687"/>
    </row>
    <row r="69" spans="2:13" s="76" customFormat="1" ht="15.5" x14ac:dyDescent="0.35">
      <c r="B69" s="86" t="s">
        <v>44</v>
      </c>
      <c r="C69" s="80">
        <v>0</v>
      </c>
      <c r="D69" s="80">
        <v>0</v>
      </c>
      <c r="E69" s="674" t="s">
        <v>320</v>
      </c>
      <c r="F69" s="687"/>
    </row>
    <row r="70" spans="2:13" s="76" customFormat="1" ht="15.5" x14ac:dyDescent="0.35">
      <c r="B70" s="566" t="s">
        <v>236</v>
      </c>
      <c r="C70" s="80">
        <v>0</v>
      </c>
      <c r="D70" s="80">
        <v>0</v>
      </c>
      <c r="E70" s="674" t="s">
        <v>320</v>
      </c>
      <c r="F70" s="687"/>
    </row>
    <row r="71" spans="2:13" s="76" customFormat="1" ht="15.5" x14ac:dyDescent="0.35">
      <c r="B71" s="689" t="s">
        <v>53</v>
      </c>
      <c r="C71" s="287">
        <f>SUM(C61:C70)/60</f>
        <v>0</v>
      </c>
      <c r="D71" s="287">
        <f>SUM(D61:D70)/60</f>
        <v>0</v>
      </c>
      <c r="E71" s="682" t="s">
        <v>321</v>
      </c>
      <c r="F71" s="692">
        <f>(C71*E100)+(D71*E101)</f>
        <v>0</v>
      </c>
      <c r="J71" s="279"/>
      <c r="K71" s="279"/>
      <c r="L71" s="279"/>
      <c r="M71" s="279"/>
    </row>
    <row r="72" spans="2:13" s="279" customFormat="1" ht="15.75" customHeight="1" x14ac:dyDescent="0.35">
      <c r="B72" s="985" t="s">
        <v>55</v>
      </c>
      <c r="C72" s="987" t="s">
        <v>319</v>
      </c>
      <c r="D72" s="987"/>
      <c r="E72" s="989" t="s">
        <v>6</v>
      </c>
      <c r="F72" s="990" t="s">
        <v>182</v>
      </c>
    </row>
    <row r="73" spans="2:13" s="279" customFormat="1" ht="15.5" x14ac:dyDescent="0.35">
      <c r="B73" s="985"/>
      <c r="C73" s="273" t="s">
        <v>134</v>
      </c>
      <c r="D73" s="289" t="s">
        <v>135</v>
      </c>
      <c r="E73" s="1005"/>
      <c r="F73" s="1001"/>
      <c r="J73" s="76"/>
      <c r="K73" s="76"/>
      <c r="L73" s="76"/>
      <c r="M73" s="76"/>
    </row>
    <row r="74" spans="2:13" s="76" customFormat="1" ht="15.5" x14ac:dyDescent="0.35">
      <c r="B74" s="693" t="s">
        <v>185</v>
      </c>
      <c r="C74" s="91">
        <v>0</v>
      </c>
      <c r="D74" s="91">
        <v>0</v>
      </c>
      <c r="E74" s="676" t="s">
        <v>321</v>
      </c>
      <c r="F74" s="694"/>
    </row>
    <row r="75" spans="2:13" s="76" customFormat="1" ht="15.5" x14ac:dyDescent="0.35">
      <c r="B75" s="695" t="s">
        <v>30</v>
      </c>
      <c r="C75" s="80">
        <v>0</v>
      </c>
      <c r="D75" s="80">
        <v>0</v>
      </c>
      <c r="E75" s="674" t="s">
        <v>321</v>
      </c>
      <c r="F75" s="694"/>
    </row>
    <row r="76" spans="2:13" s="76" customFormat="1" ht="15.5" x14ac:dyDescent="0.35">
      <c r="B76" s="695" t="s">
        <v>31</v>
      </c>
      <c r="C76" s="80">
        <v>0</v>
      </c>
      <c r="D76" s="80">
        <v>0</v>
      </c>
      <c r="E76" s="674" t="s">
        <v>321</v>
      </c>
      <c r="F76" s="694"/>
    </row>
    <row r="77" spans="2:13" s="76" customFormat="1" ht="15.5" x14ac:dyDescent="0.35">
      <c r="B77" s="695" t="s">
        <v>90</v>
      </c>
      <c r="C77" s="80">
        <v>0</v>
      </c>
      <c r="D77" s="80">
        <v>0</v>
      </c>
      <c r="E77" s="674" t="s">
        <v>321</v>
      </c>
      <c r="F77" s="694"/>
    </row>
    <row r="78" spans="2:13" s="76" customFormat="1" ht="15.5" x14ac:dyDescent="0.35">
      <c r="B78" s="695" t="s">
        <v>89</v>
      </c>
      <c r="C78" s="80">
        <v>0</v>
      </c>
      <c r="D78" s="80">
        <v>0</v>
      </c>
      <c r="E78" s="674" t="s">
        <v>321</v>
      </c>
      <c r="F78" s="694"/>
    </row>
    <row r="79" spans="2:13" s="76" customFormat="1" ht="15.5" x14ac:dyDescent="0.35">
      <c r="B79" s="695" t="s">
        <v>412</v>
      </c>
      <c r="C79" s="80">
        <v>0</v>
      </c>
      <c r="D79" s="80">
        <v>0</v>
      </c>
      <c r="E79" s="674" t="s">
        <v>321</v>
      </c>
      <c r="F79" s="694"/>
    </row>
    <row r="80" spans="2:13" s="76" customFormat="1" ht="15.5" x14ac:dyDescent="0.35">
      <c r="B80" s="883" t="s">
        <v>37</v>
      </c>
      <c r="C80" s="80">
        <v>0</v>
      </c>
      <c r="D80" s="80">
        <v>0</v>
      </c>
      <c r="E80" s="674" t="s">
        <v>321</v>
      </c>
      <c r="F80" s="694"/>
    </row>
    <row r="81" spans="2:13" s="76" customFormat="1" ht="15.5" x14ac:dyDescent="0.35">
      <c r="B81" s="566" t="s">
        <v>236</v>
      </c>
      <c r="C81" s="80">
        <v>0</v>
      </c>
      <c r="D81" s="80">
        <v>0</v>
      </c>
      <c r="E81" s="674" t="s">
        <v>321</v>
      </c>
      <c r="F81" s="687"/>
    </row>
    <row r="82" spans="2:13" s="76" customFormat="1" ht="15.5" x14ac:dyDescent="0.35">
      <c r="B82" s="696" t="s">
        <v>137</v>
      </c>
      <c r="C82" s="683">
        <f>SUM(C74:C81)</f>
        <v>0</v>
      </c>
      <c r="D82" s="684">
        <f>SUM(D74:D81)</f>
        <v>0</v>
      </c>
      <c r="E82" s="685" t="s">
        <v>321</v>
      </c>
      <c r="F82" s="697">
        <f>(C82*E100)+(D82*E101)</f>
        <v>0</v>
      </c>
      <c r="G82" s="138"/>
    </row>
    <row r="83" spans="2:13" s="76" customFormat="1" ht="15.75" customHeight="1" x14ac:dyDescent="0.35">
      <c r="B83" s="985" t="s">
        <v>54</v>
      </c>
      <c r="C83" s="987" t="s">
        <v>319</v>
      </c>
      <c r="D83" s="987"/>
      <c r="E83" s="988" t="s">
        <v>6</v>
      </c>
      <c r="F83" s="990" t="s">
        <v>182</v>
      </c>
    </row>
    <row r="84" spans="2:13" s="76" customFormat="1" ht="15.5" x14ac:dyDescent="0.35">
      <c r="B84" s="986"/>
      <c r="C84" s="711" t="s">
        <v>134</v>
      </c>
      <c r="D84" s="285" t="s">
        <v>135</v>
      </c>
      <c r="E84" s="989"/>
      <c r="F84" s="991"/>
    </row>
    <row r="85" spans="2:13" s="76" customFormat="1" ht="15.5" x14ac:dyDescent="0.35">
      <c r="B85" s="993" t="str">
        <f>"Remember: Estimated Total Crop Yield per Bed is "&amp;C39&amp;" "&amp;D39</f>
        <v>Remember: Estimated Total Crop Yield per Bed is 0 lbs, ct, bu</v>
      </c>
      <c r="C85" s="994"/>
      <c r="D85" s="712"/>
      <c r="E85" s="713"/>
      <c r="F85" s="714"/>
    </row>
    <row r="86" spans="2:13" s="76" customFormat="1" ht="15.5" x14ac:dyDescent="0.35">
      <c r="B86" s="693" t="s">
        <v>33</v>
      </c>
      <c r="C86" s="79">
        <v>0</v>
      </c>
      <c r="D86" s="79">
        <v>0</v>
      </c>
      <c r="E86" s="677" t="s">
        <v>321</v>
      </c>
      <c r="F86" s="694"/>
    </row>
    <row r="87" spans="2:13" s="76" customFormat="1" ht="15.5" x14ac:dyDescent="0.35">
      <c r="B87" s="698" t="s">
        <v>34</v>
      </c>
      <c r="C87" s="80">
        <v>0</v>
      </c>
      <c r="D87" s="80">
        <v>0</v>
      </c>
      <c r="E87" s="679" t="s">
        <v>321</v>
      </c>
      <c r="F87" s="699"/>
    </row>
    <row r="88" spans="2:13" s="76" customFormat="1" ht="15.5" x14ac:dyDescent="0.35">
      <c r="B88" s="700" t="s">
        <v>36</v>
      </c>
      <c r="C88" s="80">
        <v>0</v>
      </c>
      <c r="D88" s="80">
        <v>0</v>
      </c>
      <c r="E88" s="679" t="s">
        <v>321</v>
      </c>
      <c r="F88" s="699"/>
    </row>
    <row r="89" spans="2:13" s="76" customFormat="1" ht="15.5" x14ac:dyDescent="0.35">
      <c r="B89" s="641" t="s">
        <v>412</v>
      </c>
      <c r="C89" s="97">
        <v>0</v>
      </c>
      <c r="D89" s="97">
        <v>0</v>
      </c>
      <c r="E89" s="678" t="s">
        <v>321</v>
      </c>
      <c r="F89" s="701"/>
    </row>
    <row r="90" spans="2:13" s="76" customFormat="1" ht="15.5" x14ac:dyDescent="0.35">
      <c r="B90" s="883" t="s">
        <v>35</v>
      </c>
      <c r="C90" s="97">
        <v>0</v>
      </c>
      <c r="D90" s="97">
        <v>0</v>
      </c>
      <c r="E90" s="678" t="s">
        <v>321</v>
      </c>
      <c r="F90" s="701"/>
    </row>
    <row r="91" spans="2:13" s="76" customFormat="1" ht="15.5" x14ac:dyDescent="0.35">
      <c r="B91" s="566" t="s">
        <v>236</v>
      </c>
      <c r="C91" s="80">
        <v>0</v>
      </c>
      <c r="D91" s="80">
        <v>0</v>
      </c>
      <c r="E91" s="674" t="s">
        <v>321</v>
      </c>
      <c r="F91" s="687"/>
    </row>
    <row r="92" spans="2:13" s="76" customFormat="1" ht="15.5" x14ac:dyDescent="0.35">
      <c r="B92" s="702" t="s">
        <v>138</v>
      </c>
      <c r="C92" s="290">
        <f>SUM(C86:C91)</f>
        <v>0</v>
      </c>
      <c r="D92" s="291">
        <f>SUM(D86:D91)</f>
        <v>0</v>
      </c>
      <c r="E92" s="680" t="s">
        <v>321</v>
      </c>
      <c r="F92" s="703">
        <f>(C92*E100)+(D92*E101)</f>
        <v>0</v>
      </c>
      <c r="G92" s="139"/>
      <c r="J92" s="357"/>
      <c r="K92" s="357"/>
      <c r="L92" s="357"/>
      <c r="M92" s="357"/>
    </row>
    <row r="93" spans="2:13" s="357" customFormat="1" ht="15.5" x14ac:dyDescent="0.35">
      <c r="B93" s="704"/>
      <c r="C93" s="715" t="s">
        <v>134</v>
      </c>
      <c r="D93" s="715" t="s">
        <v>135</v>
      </c>
      <c r="E93" s="292"/>
      <c r="F93" s="705"/>
      <c r="J93" s="76"/>
      <c r="K93" s="76"/>
      <c r="L93" s="76"/>
      <c r="M93" s="76"/>
    </row>
    <row r="94" spans="2:13" s="76" customFormat="1" ht="15.5" x14ac:dyDescent="0.35">
      <c r="B94" s="706" t="s">
        <v>161</v>
      </c>
      <c r="C94" s="564">
        <f>SUM(C58,C71,C82,C92)</f>
        <v>0</v>
      </c>
      <c r="D94" s="564">
        <f>SUM(D58,D71,D82,D92)</f>
        <v>0</v>
      </c>
      <c r="E94" s="677" t="s">
        <v>321</v>
      </c>
      <c r="F94" s="707"/>
    </row>
    <row r="95" spans="2:13" s="76" customFormat="1" ht="18.75" customHeight="1" x14ac:dyDescent="0.35">
      <c r="B95" s="725" t="s">
        <v>162</v>
      </c>
      <c r="C95" s="726">
        <f>C94*C47</f>
        <v>0</v>
      </c>
      <c r="D95" s="726">
        <f>D94*F97</f>
        <v>0</v>
      </c>
      <c r="E95" s="678" t="s">
        <v>321</v>
      </c>
      <c r="F95" s="708"/>
      <c r="H95" s="565"/>
      <c r="I95" s="173"/>
    </row>
    <row r="96" spans="2:13" s="357" customFormat="1" ht="15.5" x14ac:dyDescent="0.35">
      <c r="D96" s="630"/>
      <c r="E96" s="657" t="s">
        <v>322</v>
      </c>
      <c r="F96" s="268">
        <f>F58+F71+F82+F92</f>
        <v>0</v>
      </c>
      <c r="G96" s="443"/>
      <c r="H96" s="565"/>
      <c r="I96" s="914"/>
      <c r="J96" s="915"/>
      <c r="K96" s="915"/>
      <c r="L96" s="915"/>
      <c r="M96" s="915"/>
    </row>
    <row r="97" spans="2:16" s="357" customFormat="1" ht="15.5" x14ac:dyDescent="0.35">
      <c r="D97" s="630"/>
      <c r="E97" s="657" t="s">
        <v>139</v>
      </c>
      <c r="F97" s="874">
        <f>C41</f>
        <v>0</v>
      </c>
      <c r="G97" s="443"/>
      <c r="J97" s="915"/>
      <c r="K97" s="915"/>
      <c r="L97" s="915"/>
      <c r="M97" s="915"/>
      <c r="N97" s="915"/>
      <c r="O97" s="915"/>
      <c r="P97" s="915"/>
    </row>
    <row r="98" spans="2:16" s="357" customFormat="1" ht="15.5" x14ac:dyDescent="0.35">
      <c r="D98" s="630"/>
      <c r="E98" s="657" t="s">
        <v>323</v>
      </c>
      <c r="F98" s="268">
        <f>F96*F97</f>
        <v>0</v>
      </c>
      <c r="G98" s="443"/>
      <c r="J98" s="915"/>
      <c r="K98" s="915"/>
      <c r="L98" s="915"/>
      <c r="M98" s="915"/>
      <c r="N98" s="915"/>
      <c r="O98" s="915"/>
      <c r="P98" s="915"/>
    </row>
    <row r="99" spans="2:16" s="76" customFormat="1" ht="18.5" x14ac:dyDescent="0.45">
      <c r="B99" s="31"/>
      <c r="C99" s="984" t="s">
        <v>324</v>
      </c>
      <c r="D99" s="984"/>
      <c r="E99" s="984"/>
      <c r="F99" s="631"/>
      <c r="G99" s="77"/>
      <c r="J99" s="326"/>
      <c r="K99" s="326"/>
      <c r="L99" s="326"/>
      <c r="M99" s="326"/>
      <c r="N99" s="326"/>
      <c r="O99" s="326"/>
      <c r="P99" s="326"/>
    </row>
    <row r="100" spans="2:16" s="76" customFormat="1" ht="15.5" x14ac:dyDescent="0.35">
      <c r="B100" s="629"/>
      <c r="C100" s="716"/>
      <c r="D100" s="717" t="s">
        <v>285</v>
      </c>
      <c r="E100" s="718">
        <f>' Labor Overheads'!C23</f>
        <v>0</v>
      </c>
      <c r="F100" s="631"/>
      <c r="G100" s="77"/>
      <c r="J100" s="326"/>
      <c r="K100" s="326"/>
      <c r="L100" s="326"/>
      <c r="M100" s="326"/>
      <c r="N100" s="326"/>
      <c r="O100" s="326"/>
      <c r="P100" s="326"/>
    </row>
    <row r="101" spans="2:16" s="76" customFormat="1" ht="18.5" x14ac:dyDescent="0.45">
      <c r="B101" s="629"/>
      <c r="C101" s="719"/>
      <c r="D101" s="657" t="s">
        <v>291</v>
      </c>
      <c r="E101" s="720">
        <f>' Labor Overheads'!$C$12</f>
        <v>0</v>
      </c>
      <c r="F101" s="31"/>
      <c r="G101" s="77"/>
      <c r="J101" s="326"/>
      <c r="K101" s="326"/>
      <c r="L101" s="326"/>
      <c r="M101" s="326"/>
      <c r="N101" s="326"/>
      <c r="O101" s="326"/>
      <c r="P101" s="326"/>
    </row>
    <row r="102" spans="2:16" s="76" customFormat="1" ht="18.5" x14ac:dyDescent="0.45">
      <c r="B102" s="629"/>
      <c r="C102" s="719"/>
      <c r="D102" s="565" t="s">
        <v>326</v>
      </c>
      <c r="E102" s="721">
        <f>D95*E101</f>
        <v>0</v>
      </c>
      <c r="F102" s="31"/>
      <c r="G102" s="77"/>
      <c r="J102" s="326"/>
      <c r="K102" s="326"/>
      <c r="L102" s="326"/>
      <c r="M102" s="326"/>
      <c r="N102" s="326"/>
      <c r="O102" s="326"/>
      <c r="P102" s="326"/>
    </row>
    <row r="103" spans="2:16" s="76" customFormat="1" ht="18.5" x14ac:dyDescent="0.45">
      <c r="B103" s="629"/>
      <c r="C103" s="722"/>
      <c r="D103" s="723" t="s">
        <v>325</v>
      </c>
      <c r="E103" s="724">
        <f>C95*E100</f>
        <v>0</v>
      </c>
      <c r="F103" s="31"/>
      <c r="G103" s="77"/>
      <c r="J103" s="326"/>
      <c r="K103" s="326"/>
      <c r="L103" s="326"/>
      <c r="M103" s="326"/>
      <c r="N103" s="326"/>
      <c r="O103" s="326"/>
      <c r="P103" s="326"/>
    </row>
    <row r="104" spans="2:16" s="76" customFormat="1" ht="16" thickBot="1" x14ac:dyDescent="0.4">
      <c r="B104" s="77"/>
      <c r="C104" s="77"/>
      <c r="D104" s="77"/>
      <c r="E104" s="78"/>
      <c r="F104" s="268"/>
      <c r="G104" s="77"/>
      <c r="N104" s="326"/>
      <c r="O104" s="326"/>
      <c r="P104" s="326"/>
    </row>
    <row r="105" spans="2:16" s="76" customFormat="1" ht="26.5" thickBot="1" x14ac:dyDescent="0.65">
      <c r="B105" s="940" t="s">
        <v>38</v>
      </c>
      <c r="C105" s="1028"/>
      <c r="D105" s="941"/>
      <c r="E105"/>
    </row>
    <row r="106" spans="2:16" s="76" customFormat="1" ht="15.5" x14ac:dyDescent="0.35">
      <c r="B106" s="304" t="s">
        <v>93</v>
      </c>
      <c r="C106" s="305" t="s">
        <v>91</v>
      </c>
      <c r="D106" s="306" t="s">
        <v>6</v>
      </c>
      <c r="E106" s="306" t="s">
        <v>7</v>
      </c>
      <c r="F106" s="299" t="s">
        <v>15</v>
      </c>
      <c r="G106" s="300" t="s">
        <v>158</v>
      </c>
      <c r="H106" s="301" t="s">
        <v>26</v>
      </c>
      <c r="I106" s="71"/>
    </row>
    <row r="107" spans="2:16" s="76" customFormat="1" ht="15.5" x14ac:dyDescent="0.35">
      <c r="B107" s="84" t="s">
        <v>49</v>
      </c>
      <c r="C107" s="85">
        <v>0</v>
      </c>
      <c r="D107" s="86" t="s">
        <v>96</v>
      </c>
      <c r="E107" s="87">
        <v>0</v>
      </c>
      <c r="F107" s="83">
        <f>C107*E107</f>
        <v>0</v>
      </c>
      <c r="G107" s="231">
        <f>C41</f>
        <v>0</v>
      </c>
      <c r="H107" s="88">
        <f>F107*G107</f>
        <v>0</v>
      </c>
      <c r="I107"/>
    </row>
    <row r="108" spans="2:16" s="76" customFormat="1" ht="15.75" customHeight="1" x14ac:dyDescent="0.35">
      <c r="B108" s="237" t="s">
        <v>49</v>
      </c>
      <c r="C108" s="97">
        <v>0</v>
      </c>
      <c r="D108" s="238" t="s">
        <v>96</v>
      </c>
      <c r="E108" s="239">
        <v>0</v>
      </c>
      <c r="F108" s="232">
        <f>C108*E108</f>
        <v>0</v>
      </c>
      <c r="G108" s="240">
        <f>C41</f>
        <v>0</v>
      </c>
      <c r="H108" s="233">
        <f>F108*G108</f>
        <v>0</v>
      </c>
      <c r="I108"/>
    </row>
    <row r="109" spans="2:16" s="76" customFormat="1" ht="18.75" customHeight="1" x14ac:dyDescent="0.35">
      <c r="B109" s="242"/>
      <c r="C109" s="243"/>
      <c r="D109" s="244"/>
      <c r="E109" s="243"/>
      <c r="F109" s="245">
        <f>SUM(F107:F108)</f>
        <v>0</v>
      </c>
      <c r="G109" s="246"/>
      <c r="H109" s="247">
        <f>SUM(H107:H108)</f>
        <v>0</v>
      </c>
      <c r="I109"/>
    </row>
    <row r="110" spans="2:16" s="76" customFormat="1" ht="15.5" x14ac:dyDescent="0.35">
      <c r="B110" s="303" t="s">
        <v>92</v>
      </c>
      <c r="C110" s="297" t="s">
        <v>91</v>
      </c>
      <c r="D110" s="297" t="s">
        <v>6</v>
      </c>
      <c r="E110" s="298" t="s">
        <v>7</v>
      </c>
      <c r="F110" s="299" t="s">
        <v>15</v>
      </c>
      <c r="G110" s="300" t="s">
        <v>158</v>
      </c>
      <c r="H110" s="301" t="s">
        <v>26</v>
      </c>
      <c r="J110" s="326"/>
      <c r="K110" s="326"/>
      <c r="L110" s="326"/>
      <c r="M110" s="326"/>
    </row>
    <row r="111" spans="2:16" s="76" customFormat="1" ht="15.5" x14ac:dyDescent="0.35">
      <c r="B111" s="99" t="s">
        <v>14</v>
      </c>
      <c r="C111" s="80">
        <v>0</v>
      </c>
      <c r="D111" s="81" t="s">
        <v>16</v>
      </c>
      <c r="E111" s="82">
        <v>0</v>
      </c>
      <c r="F111" s="83">
        <f t="shared" ref="F111:F119" si="0">C111*E111</f>
        <v>0</v>
      </c>
      <c r="G111" s="231">
        <f>C41</f>
        <v>0</v>
      </c>
      <c r="H111" s="88">
        <f t="shared" ref="H111:H119" si="1">F111*G111</f>
        <v>0</v>
      </c>
      <c r="J111" s="326"/>
      <c r="K111" s="326"/>
      <c r="L111" s="326"/>
      <c r="M111" s="326"/>
      <c r="N111" s="326"/>
      <c r="O111" s="326"/>
      <c r="P111" s="326"/>
    </row>
    <row r="112" spans="2:16" s="76" customFormat="1" ht="15.5" x14ac:dyDescent="0.35">
      <c r="B112" s="639" t="s">
        <v>287</v>
      </c>
      <c r="C112" s="80">
        <v>0</v>
      </c>
      <c r="D112" s="92" t="s">
        <v>17</v>
      </c>
      <c r="E112" s="82">
        <v>0</v>
      </c>
      <c r="F112" s="83">
        <f t="shared" si="0"/>
        <v>0</v>
      </c>
      <c r="G112" s="231">
        <f>C41</f>
        <v>0</v>
      </c>
      <c r="H112" s="88">
        <f t="shared" si="1"/>
        <v>0</v>
      </c>
      <c r="J112" s="326"/>
      <c r="K112" s="326"/>
      <c r="L112" s="326"/>
      <c r="M112" s="326"/>
      <c r="N112" s="326"/>
      <c r="O112" s="326"/>
      <c r="P112" s="326"/>
    </row>
    <row r="113" spans="2:17" s="76" customFormat="1" ht="15.5" x14ac:dyDescent="0.35">
      <c r="B113" s="99" t="s">
        <v>127</v>
      </c>
      <c r="C113" s="80">
        <v>0</v>
      </c>
      <c r="D113" s="92" t="s">
        <v>10</v>
      </c>
      <c r="E113" s="82">
        <v>0</v>
      </c>
      <c r="F113" s="83">
        <f t="shared" si="0"/>
        <v>0</v>
      </c>
      <c r="G113" s="231">
        <f>C41</f>
        <v>0</v>
      </c>
      <c r="H113" s="88">
        <f t="shared" si="1"/>
        <v>0</v>
      </c>
      <c r="J113" s="326"/>
      <c r="K113" s="326"/>
      <c r="L113" s="326"/>
      <c r="M113" s="326"/>
      <c r="N113" s="326"/>
      <c r="O113" s="326"/>
      <c r="P113" s="326"/>
    </row>
    <row r="114" spans="2:17" s="76" customFormat="1" ht="15.5" x14ac:dyDescent="0.35">
      <c r="B114" s="99" t="s">
        <v>128</v>
      </c>
      <c r="C114" s="80">
        <v>0</v>
      </c>
      <c r="D114" s="92" t="s">
        <v>10</v>
      </c>
      <c r="E114" s="82">
        <v>0</v>
      </c>
      <c r="F114" s="83">
        <f t="shared" si="0"/>
        <v>0</v>
      </c>
      <c r="G114" s="231">
        <f>C41</f>
        <v>0</v>
      </c>
      <c r="H114" s="88">
        <f t="shared" si="1"/>
        <v>0</v>
      </c>
      <c r="J114" s="326"/>
      <c r="K114" s="326"/>
      <c r="L114" s="326"/>
      <c r="M114" s="326"/>
      <c r="N114" s="326"/>
      <c r="O114" s="327"/>
      <c r="P114" s="328"/>
      <c r="Q114" s="71"/>
    </row>
    <row r="115" spans="2:17" s="76" customFormat="1" ht="15.5" x14ac:dyDescent="0.35">
      <c r="B115" s="99" t="s">
        <v>129</v>
      </c>
      <c r="C115" s="80">
        <v>0</v>
      </c>
      <c r="D115" s="92" t="s">
        <v>16</v>
      </c>
      <c r="E115" s="82">
        <v>0</v>
      </c>
      <c r="F115" s="83">
        <f t="shared" si="0"/>
        <v>0</v>
      </c>
      <c r="G115" s="231">
        <f>C41</f>
        <v>0</v>
      </c>
      <c r="H115" s="88">
        <f t="shared" si="1"/>
        <v>0</v>
      </c>
      <c r="J115" s="331"/>
      <c r="K115" s="331"/>
      <c r="L115" s="331"/>
      <c r="M115" s="331"/>
      <c r="N115" s="326"/>
      <c r="O115" s="329"/>
      <c r="P115" s="330"/>
      <c r="Q115"/>
    </row>
    <row r="116" spans="2:17" s="76" customFormat="1" ht="15.5" x14ac:dyDescent="0.35">
      <c r="B116" s="99" t="s">
        <v>20</v>
      </c>
      <c r="C116" s="80">
        <v>0</v>
      </c>
      <c r="D116" s="92" t="s">
        <v>16</v>
      </c>
      <c r="E116" s="82">
        <v>0</v>
      </c>
      <c r="F116" s="83">
        <f t="shared" si="0"/>
        <v>0</v>
      </c>
      <c r="G116" s="231">
        <f>C41</f>
        <v>0</v>
      </c>
      <c r="H116" s="88">
        <f t="shared" si="1"/>
        <v>0</v>
      </c>
      <c r="J116" s="332"/>
      <c r="K116" s="333"/>
      <c r="L116" s="333"/>
      <c r="M116" s="334"/>
      <c r="N116" s="331"/>
      <c r="O116" s="331"/>
      <c r="P116" s="331"/>
      <c r="Q116"/>
    </row>
    <row r="117" spans="2:17" s="76" customFormat="1" ht="15.75" customHeight="1" x14ac:dyDescent="0.35">
      <c r="B117" s="99" t="s">
        <v>18</v>
      </c>
      <c r="C117" s="80">
        <v>0</v>
      </c>
      <c r="D117" s="92" t="s">
        <v>19</v>
      </c>
      <c r="E117" s="82">
        <v>0</v>
      </c>
      <c r="F117" s="93">
        <f t="shared" si="0"/>
        <v>0</v>
      </c>
      <c r="G117" s="231">
        <f>C41</f>
        <v>0</v>
      </c>
      <c r="H117" s="88">
        <f t="shared" si="1"/>
        <v>0</v>
      </c>
      <c r="J117" s="337"/>
      <c r="K117" s="338"/>
      <c r="L117" s="337"/>
      <c r="M117" s="339"/>
      <c r="N117" s="335"/>
      <c r="O117" s="336"/>
      <c r="P117" s="335"/>
    </row>
    <row r="118" spans="2:17" s="76" customFormat="1" ht="15.5" x14ac:dyDescent="0.35">
      <c r="B118" s="89" t="s">
        <v>52</v>
      </c>
      <c r="C118" s="80">
        <v>0</v>
      </c>
      <c r="D118" s="92" t="s">
        <v>17</v>
      </c>
      <c r="E118" s="82">
        <v>0</v>
      </c>
      <c r="F118" s="93">
        <f t="shared" si="0"/>
        <v>0</v>
      </c>
      <c r="G118" s="231">
        <f>C41</f>
        <v>0</v>
      </c>
      <c r="H118" s="88">
        <f t="shared" si="1"/>
        <v>0</v>
      </c>
      <c r="J118" s="337"/>
      <c r="K118" s="338"/>
      <c r="L118" s="337"/>
      <c r="M118" s="339"/>
      <c r="N118" s="339"/>
      <c r="O118" s="340"/>
      <c r="P118" s="339"/>
    </row>
    <row r="119" spans="2:17" s="76" customFormat="1" ht="15.5" x14ac:dyDescent="0.35">
      <c r="B119" s="89" t="s">
        <v>52</v>
      </c>
      <c r="C119" s="80">
        <v>0</v>
      </c>
      <c r="D119" s="92" t="s">
        <v>17</v>
      </c>
      <c r="E119" s="82">
        <v>0</v>
      </c>
      <c r="F119" s="93">
        <f t="shared" si="0"/>
        <v>0</v>
      </c>
      <c r="G119" s="231">
        <f>C41</f>
        <v>0</v>
      </c>
      <c r="H119" s="88">
        <f t="shared" si="1"/>
        <v>0</v>
      </c>
      <c r="J119" s="337"/>
      <c r="K119" s="338"/>
      <c r="L119" s="337"/>
      <c r="M119" s="339"/>
      <c r="N119" s="339"/>
      <c r="O119" s="340"/>
      <c r="P119" s="339"/>
    </row>
    <row r="120" spans="2:17" s="76" customFormat="1" ht="15.5" x14ac:dyDescent="0.35">
      <c r="B120" s="255"/>
      <c r="C120" s="249"/>
      <c r="D120" s="249"/>
      <c r="E120" s="249"/>
      <c r="F120" s="250">
        <f>SUM(F111:F119)</f>
        <v>0</v>
      </c>
      <c r="G120" s="246"/>
      <c r="H120" s="247">
        <f>SUM(H111:H119)</f>
        <v>0</v>
      </c>
      <c r="J120" s="337"/>
      <c r="K120" s="749"/>
      <c r="L120" s="749"/>
      <c r="M120" s="749"/>
      <c r="N120" s="339"/>
      <c r="O120" s="340"/>
      <c r="P120" s="339"/>
    </row>
    <row r="121" spans="2:17" s="76" customFormat="1" ht="15.5" x14ac:dyDescent="0.35">
      <c r="B121" s="303" t="s">
        <v>94</v>
      </c>
      <c r="C121" s="297" t="s">
        <v>91</v>
      </c>
      <c r="D121" s="297" t="s">
        <v>6</v>
      </c>
      <c r="E121" s="298" t="s">
        <v>7</v>
      </c>
      <c r="F121" s="299" t="s">
        <v>15</v>
      </c>
      <c r="G121" s="300" t="s">
        <v>158</v>
      </c>
      <c r="H121" s="301" t="s">
        <v>26</v>
      </c>
      <c r="J121" s="332"/>
      <c r="K121" s="333"/>
      <c r="L121" s="333"/>
      <c r="M121" s="334"/>
      <c r="N121" s="749"/>
      <c r="O121" s="749"/>
      <c r="P121" s="293"/>
    </row>
    <row r="122" spans="2:17" s="76" customFormat="1" ht="15.5" x14ac:dyDescent="0.35">
      <c r="B122" s="94" t="s">
        <v>1</v>
      </c>
      <c r="C122" s="80">
        <v>0</v>
      </c>
      <c r="D122" s="81" t="s">
        <v>95</v>
      </c>
      <c r="E122" s="82">
        <v>0</v>
      </c>
      <c r="F122" s="83">
        <f>C122*E122</f>
        <v>0</v>
      </c>
      <c r="G122" s="231">
        <f>C41</f>
        <v>0</v>
      </c>
      <c r="H122" s="88">
        <f>F122*G122</f>
        <v>0</v>
      </c>
      <c r="J122" s="337"/>
      <c r="K122" s="338"/>
      <c r="L122" s="337"/>
      <c r="M122" s="339"/>
      <c r="N122" s="335"/>
      <c r="O122" s="336"/>
      <c r="P122" s="335"/>
    </row>
    <row r="123" spans="2:17" s="76" customFormat="1" ht="15.5" x14ac:dyDescent="0.35">
      <c r="B123" s="94" t="s">
        <v>2</v>
      </c>
      <c r="C123" s="80">
        <v>0</v>
      </c>
      <c r="D123" s="81" t="s">
        <v>95</v>
      </c>
      <c r="E123" s="82">
        <v>0</v>
      </c>
      <c r="F123" s="83">
        <f>C123*E123</f>
        <v>0</v>
      </c>
      <c r="G123" s="231">
        <f>C41</f>
        <v>0</v>
      </c>
      <c r="H123" s="88">
        <f>F123*G123</f>
        <v>0</v>
      </c>
      <c r="J123" s="337"/>
      <c r="K123" s="338"/>
      <c r="L123" s="337"/>
      <c r="M123" s="339"/>
      <c r="N123" s="339"/>
      <c r="O123" s="340"/>
      <c r="P123" s="339"/>
    </row>
    <row r="124" spans="2:17" ht="15.5" x14ac:dyDescent="0.35">
      <c r="B124" s="94" t="s">
        <v>0</v>
      </c>
      <c r="C124" s="80">
        <v>0</v>
      </c>
      <c r="D124" s="81" t="s">
        <v>17</v>
      </c>
      <c r="E124" s="82">
        <v>0</v>
      </c>
      <c r="F124" s="83">
        <f>C124*E124</f>
        <v>0</v>
      </c>
      <c r="G124" s="231">
        <f>C41</f>
        <v>0</v>
      </c>
      <c r="H124" s="88">
        <f>F124*G124</f>
        <v>0</v>
      </c>
      <c r="I124" s="76"/>
      <c r="J124" s="337"/>
      <c r="K124" s="338"/>
      <c r="L124" s="337"/>
      <c r="M124" s="339"/>
      <c r="N124" s="339"/>
      <c r="O124" s="340"/>
      <c r="P124" s="339"/>
      <c r="Q124" s="76"/>
    </row>
    <row r="125" spans="2:17" ht="15.5" x14ac:dyDescent="0.35">
      <c r="B125" s="416" t="s">
        <v>435</v>
      </c>
      <c r="C125" s="80">
        <v>0</v>
      </c>
      <c r="D125" s="417" t="s">
        <v>403</v>
      </c>
      <c r="E125" s="82">
        <v>0</v>
      </c>
      <c r="F125" s="83">
        <f>C125*E125</f>
        <v>0</v>
      </c>
      <c r="G125" s="231">
        <f>C41</f>
        <v>0</v>
      </c>
      <c r="H125" s="88">
        <f>F125*G125</f>
        <v>0</v>
      </c>
      <c r="I125" s="76"/>
      <c r="J125" s="749"/>
      <c r="K125" s="749"/>
      <c r="L125" s="749"/>
      <c r="M125" s="749"/>
      <c r="N125" s="339"/>
      <c r="O125" s="340"/>
      <c r="P125" s="339"/>
      <c r="Q125" s="76"/>
    </row>
    <row r="126" spans="2:17" ht="15.5" x14ac:dyDescent="0.35">
      <c r="B126" s="416" t="s">
        <v>435</v>
      </c>
      <c r="C126" s="96">
        <v>0</v>
      </c>
      <c r="D126" s="880" t="s">
        <v>403</v>
      </c>
      <c r="E126" s="235">
        <v>0</v>
      </c>
      <c r="F126" s="232">
        <f>C126*E126</f>
        <v>0</v>
      </c>
      <c r="G126" s="240">
        <f>C41</f>
        <v>0</v>
      </c>
      <c r="H126" s="233">
        <f>F126*G126</f>
        <v>0</v>
      </c>
      <c r="I126" s="76"/>
      <c r="J126" s="332"/>
      <c r="K126" s="333"/>
      <c r="L126" s="333"/>
      <c r="M126" s="334"/>
      <c r="N126" s="749"/>
      <c r="O126" s="749"/>
      <c r="P126" s="293"/>
      <c r="Q126" s="76"/>
    </row>
    <row r="127" spans="2:17" ht="16.5" customHeight="1" x14ac:dyDescent="0.35">
      <c r="B127" s="255"/>
      <c r="C127" s="249"/>
      <c r="D127" s="249"/>
      <c r="E127" s="249"/>
      <c r="F127" s="245">
        <f>SUM(F122:F126)</f>
        <v>0</v>
      </c>
      <c r="G127" s="246"/>
      <c r="H127" s="247">
        <f>SUM(H122:H126)</f>
        <v>0</v>
      </c>
      <c r="I127" s="76"/>
      <c r="J127" s="337"/>
      <c r="K127" s="338"/>
      <c r="L127" s="337"/>
      <c r="M127" s="339"/>
      <c r="N127" s="335"/>
      <c r="O127" s="336"/>
      <c r="P127" s="335"/>
      <c r="Q127" s="76"/>
    </row>
    <row r="128" spans="2:17" ht="15.5" x14ac:dyDescent="0.35">
      <c r="B128" s="303" t="s">
        <v>169</v>
      </c>
      <c r="C128" s="297" t="s">
        <v>98</v>
      </c>
      <c r="D128" s="297" t="s">
        <v>6</v>
      </c>
      <c r="E128" s="298" t="s">
        <v>7</v>
      </c>
      <c r="F128" s="299"/>
      <c r="G128" s="298"/>
      <c r="H128" s="301" t="s">
        <v>3</v>
      </c>
      <c r="I128" s="76"/>
      <c r="J128" s="337"/>
      <c r="K128" s="338"/>
      <c r="L128" s="337"/>
      <c r="M128" s="339"/>
      <c r="N128" s="339"/>
      <c r="O128" s="340"/>
      <c r="P128" s="339"/>
      <c r="Q128" s="76"/>
    </row>
    <row r="129" spans="2:16" s="76" customFormat="1" ht="15.75" customHeight="1" x14ac:dyDescent="0.35">
      <c r="B129" s="89" t="s">
        <v>99</v>
      </c>
      <c r="C129" s="80">
        <v>0</v>
      </c>
      <c r="D129" s="81" t="s">
        <v>130</v>
      </c>
      <c r="E129" s="127">
        <v>0</v>
      </c>
      <c r="F129" s="176"/>
      <c r="G129" s="176"/>
      <c r="H129" s="95">
        <f>C129*E129</f>
        <v>0</v>
      </c>
      <c r="J129" s="749"/>
      <c r="K129" s="749"/>
      <c r="L129" s="749"/>
      <c r="M129" s="749"/>
      <c r="N129" s="339"/>
      <c r="O129" s="340"/>
      <c r="P129" s="339"/>
    </row>
    <row r="130" spans="2:16" s="76" customFormat="1" ht="15.5" x14ac:dyDescent="0.35">
      <c r="B130" s="89" t="s">
        <v>99</v>
      </c>
      <c r="C130" s="80">
        <v>0</v>
      </c>
      <c r="D130" s="81" t="s">
        <v>130</v>
      </c>
      <c r="E130" s="127">
        <v>0</v>
      </c>
      <c r="F130" s="176"/>
      <c r="G130" s="176"/>
      <c r="H130" s="95">
        <f>C130*E130</f>
        <v>0</v>
      </c>
      <c r="J130" s="332"/>
      <c r="K130" s="333"/>
      <c r="L130" s="333"/>
      <c r="M130" s="334"/>
      <c r="N130" s="749"/>
      <c r="O130" s="749"/>
      <c r="P130" s="293"/>
    </row>
    <row r="131" spans="2:16" s="76" customFormat="1" ht="15.5" x14ac:dyDescent="0.35">
      <c r="B131" s="248" t="s">
        <v>99</v>
      </c>
      <c r="C131" s="96">
        <v>0</v>
      </c>
      <c r="D131" s="234" t="s">
        <v>130</v>
      </c>
      <c r="E131" s="251">
        <v>0</v>
      </c>
      <c r="F131" s="252"/>
      <c r="G131" s="252"/>
      <c r="H131" s="253">
        <f>C131*E131</f>
        <v>0</v>
      </c>
      <c r="J131" s="337"/>
      <c r="K131" s="338"/>
      <c r="L131" s="337"/>
      <c r="M131" s="339"/>
      <c r="N131" s="335"/>
      <c r="O131" s="336"/>
      <c r="P131" s="335"/>
    </row>
    <row r="132" spans="2:16" s="76" customFormat="1" ht="15.5" x14ac:dyDescent="0.35">
      <c r="B132" s="255"/>
      <c r="C132" s="261"/>
      <c r="D132" s="261"/>
      <c r="E132" s="261"/>
      <c r="F132" s="254">
        <f>IFERROR(H132/G126,0)</f>
        <v>0</v>
      </c>
      <c r="G132" s="261"/>
      <c r="H132" s="262">
        <f>SUM(H129:H131)</f>
        <v>0</v>
      </c>
      <c r="J132" s="337"/>
      <c r="K132" s="338"/>
      <c r="L132" s="337"/>
      <c r="M132" s="339"/>
      <c r="N132" s="339"/>
      <c r="O132" s="340"/>
      <c r="P132" s="339"/>
    </row>
    <row r="133" spans="2:16" s="76" customFormat="1" ht="23.5" x14ac:dyDescent="0.55000000000000004">
      <c r="B133" s="260" t="s">
        <v>174</v>
      </c>
      <c r="C133" s="264" t="str">
        <f>"Remember: Estimated Crop Yield Per Bed Is "&amp;C39&amp;" "&amp;D39</f>
        <v>Remember: Estimated Crop Yield Per Bed Is 0 lbs, ct, bu</v>
      </c>
      <c r="D133" s="263"/>
      <c r="E133" s="263"/>
      <c r="F133" s="263"/>
      <c r="G133" s="263"/>
      <c r="H133" s="265"/>
      <c r="J133" s="337"/>
      <c r="K133" s="338"/>
      <c r="L133" s="337"/>
      <c r="M133" s="339"/>
      <c r="N133" s="339"/>
      <c r="O133" s="340"/>
      <c r="P133" s="339"/>
    </row>
    <row r="134" spans="2:16" s="76" customFormat="1" ht="15.5" x14ac:dyDescent="0.35">
      <c r="B134" s="302" t="s">
        <v>170</v>
      </c>
      <c r="C134" s="297" t="s">
        <v>159</v>
      </c>
      <c r="D134" s="297" t="s">
        <v>6</v>
      </c>
      <c r="E134" s="298" t="s">
        <v>7</v>
      </c>
      <c r="F134" s="299" t="s">
        <v>15</v>
      </c>
      <c r="G134" s="300" t="s">
        <v>158</v>
      </c>
      <c r="H134" s="301" t="s">
        <v>26</v>
      </c>
      <c r="J134" s="749"/>
      <c r="K134" s="749"/>
      <c r="L134" s="749"/>
      <c r="M134" s="749"/>
      <c r="N134" s="339"/>
      <c r="O134" s="340"/>
      <c r="P134" s="339"/>
    </row>
    <row r="135" spans="2:16" s="76" customFormat="1" ht="15.5" x14ac:dyDescent="0.35">
      <c r="B135" s="236" t="s">
        <v>145</v>
      </c>
      <c r="C135" s="80">
        <v>0</v>
      </c>
      <c r="D135" s="81" t="s">
        <v>132</v>
      </c>
      <c r="E135" s="82">
        <v>0</v>
      </c>
      <c r="F135" s="83">
        <f>C135*E135</f>
        <v>0</v>
      </c>
      <c r="G135" s="231">
        <f>C41</f>
        <v>0</v>
      </c>
      <c r="H135" s="88">
        <f>F135*G135</f>
        <v>0</v>
      </c>
      <c r="J135" s="337"/>
      <c r="K135" s="341"/>
      <c r="L135" s="341"/>
      <c r="M135" s="342"/>
      <c r="N135" s="749"/>
      <c r="O135" s="749"/>
      <c r="P135" s="293"/>
    </row>
    <row r="136" spans="2:16" s="76" customFormat="1" ht="15.5" x14ac:dyDescent="0.35">
      <c r="B136" s="89" t="s">
        <v>49</v>
      </c>
      <c r="C136" s="80">
        <v>0</v>
      </c>
      <c r="D136" s="81"/>
      <c r="E136" s="82">
        <v>0</v>
      </c>
      <c r="F136" s="83">
        <f>C136*E136</f>
        <v>0</v>
      </c>
      <c r="G136" s="231">
        <f>C41</f>
        <v>0</v>
      </c>
      <c r="H136" s="88">
        <f>F136*G136</f>
        <v>0</v>
      </c>
      <c r="J136" s="337"/>
      <c r="K136" s="338"/>
      <c r="L136" s="337"/>
      <c r="M136" s="339"/>
      <c r="N136" s="343"/>
      <c r="O136" s="749"/>
      <c r="P136" s="343"/>
    </row>
    <row r="137" spans="2:16" s="76" customFormat="1" ht="15.5" x14ac:dyDescent="0.35">
      <c r="B137" s="248" t="s">
        <v>49</v>
      </c>
      <c r="C137" s="96">
        <v>0</v>
      </c>
      <c r="D137" s="234"/>
      <c r="E137" s="235">
        <v>0</v>
      </c>
      <c r="F137" s="232">
        <f>C137*E137</f>
        <v>0</v>
      </c>
      <c r="G137" s="240">
        <f>C41</f>
        <v>0</v>
      </c>
      <c r="H137" s="233">
        <f>F137*G137</f>
        <v>0</v>
      </c>
      <c r="J137" s="337"/>
      <c r="K137" s="338"/>
      <c r="L137" s="337"/>
      <c r="M137" s="339"/>
      <c r="N137" s="339"/>
      <c r="O137" s="340"/>
      <c r="P137" s="339"/>
    </row>
    <row r="138" spans="2:16" s="76" customFormat="1" ht="15.5" x14ac:dyDescent="0.35">
      <c r="B138" s="255"/>
      <c r="C138" s="256"/>
      <c r="D138" s="256"/>
      <c r="E138" s="256"/>
      <c r="F138" s="267">
        <f>SUM(F135:F137)</f>
        <v>0</v>
      </c>
      <c r="G138" s="256"/>
      <c r="H138" s="247">
        <f>SUM(H135:H137)</f>
        <v>0</v>
      </c>
      <c r="J138" s="337"/>
      <c r="K138" s="338"/>
      <c r="L138" s="337"/>
      <c r="M138" s="339"/>
      <c r="N138" s="339"/>
      <c r="O138" s="340"/>
      <c r="P138" s="339"/>
    </row>
    <row r="139" spans="2:16" s="76" customFormat="1" ht="15.75" customHeight="1" x14ac:dyDescent="0.35">
      <c r="B139" s="296" t="s">
        <v>171</v>
      </c>
      <c r="C139" s="297" t="s">
        <v>159</v>
      </c>
      <c r="D139" s="297" t="s">
        <v>6</v>
      </c>
      <c r="E139" s="298" t="s">
        <v>7</v>
      </c>
      <c r="F139" s="299" t="s">
        <v>15</v>
      </c>
      <c r="G139" s="300" t="s">
        <v>158</v>
      </c>
      <c r="H139" s="301" t="s">
        <v>26</v>
      </c>
      <c r="J139" s="749"/>
      <c r="K139" s="749"/>
      <c r="L139" s="749"/>
      <c r="M139" s="749"/>
      <c r="N139" s="339"/>
      <c r="O139" s="340"/>
      <c r="P139" s="339"/>
    </row>
    <row r="140" spans="2:16" s="76" customFormat="1" ht="15.5" x14ac:dyDescent="0.35">
      <c r="B140" s="236" t="s">
        <v>145</v>
      </c>
      <c r="C140" s="80">
        <v>0</v>
      </c>
      <c r="D140" s="81" t="s">
        <v>132</v>
      </c>
      <c r="E140" s="82">
        <v>0</v>
      </c>
      <c r="F140" s="83">
        <f>C140*E140</f>
        <v>0</v>
      </c>
      <c r="G140" s="231">
        <f>C41</f>
        <v>0</v>
      </c>
      <c r="H140" s="88">
        <f>F140*G140</f>
        <v>0</v>
      </c>
      <c r="J140" s="749"/>
      <c r="K140" s="749"/>
      <c r="L140" s="749"/>
      <c r="M140" s="749"/>
      <c r="N140" s="749"/>
      <c r="O140" s="749"/>
      <c r="P140" s="293"/>
    </row>
    <row r="141" spans="2:16" s="76" customFormat="1" ht="15.5" x14ac:dyDescent="0.35">
      <c r="B141" s="248" t="s">
        <v>49</v>
      </c>
      <c r="C141" s="80">
        <v>0</v>
      </c>
      <c r="D141" s="81"/>
      <c r="E141" s="82">
        <v>0</v>
      </c>
      <c r="F141" s="83">
        <f>C141*E141</f>
        <v>0</v>
      </c>
      <c r="G141" s="231">
        <f>C41</f>
        <v>0</v>
      </c>
      <c r="H141" s="88">
        <f>F141*G141</f>
        <v>0</v>
      </c>
      <c r="J141" s="750"/>
      <c r="K141" s="750"/>
      <c r="L141" s="750"/>
      <c r="M141" s="750"/>
      <c r="N141" s="749"/>
      <c r="O141" s="749"/>
      <c r="P141" s="293"/>
    </row>
    <row r="142" spans="2:16" s="76" customFormat="1" ht="15.5" x14ac:dyDescent="0.35">
      <c r="B142" s="248" t="s">
        <v>49</v>
      </c>
      <c r="C142" s="96">
        <v>0</v>
      </c>
      <c r="D142" s="234"/>
      <c r="E142" s="235">
        <v>0</v>
      </c>
      <c r="F142" s="232">
        <f>C142*E142</f>
        <v>0</v>
      </c>
      <c r="G142" s="240">
        <f>C41</f>
        <v>0</v>
      </c>
      <c r="H142" s="233">
        <f>F142*G142</f>
        <v>0</v>
      </c>
      <c r="J142" s="750"/>
      <c r="K142" s="750"/>
      <c r="L142" s="750"/>
      <c r="M142" s="750"/>
      <c r="N142" s="750"/>
      <c r="O142" s="750"/>
      <c r="P142" s="173"/>
    </row>
    <row r="143" spans="2:16" s="76" customFormat="1" ht="15.5" x14ac:dyDescent="0.35">
      <c r="B143" s="257"/>
      <c r="C143" s="256"/>
      <c r="D143" s="256"/>
      <c r="E143" s="256"/>
      <c r="F143" s="267">
        <f>SUM(F140:F142)</f>
        <v>0</v>
      </c>
      <c r="G143" s="256"/>
      <c r="H143" s="247">
        <f>SUM(H140:H142)</f>
        <v>0</v>
      </c>
      <c r="J143" s="750"/>
      <c r="K143" s="750"/>
      <c r="L143" s="750"/>
      <c r="M143" s="750"/>
      <c r="N143" s="750"/>
      <c r="O143" s="750"/>
      <c r="P143" s="90"/>
    </row>
    <row r="144" spans="2:16" s="76" customFormat="1" ht="15.5" x14ac:dyDescent="0.35">
      <c r="B144" s="296" t="s">
        <v>172</v>
      </c>
      <c r="C144" s="297" t="s">
        <v>159</v>
      </c>
      <c r="D144" s="297" t="s">
        <v>6</v>
      </c>
      <c r="E144" s="298" t="s">
        <v>7</v>
      </c>
      <c r="F144" s="299" t="s">
        <v>15</v>
      </c>
      <c r="G144" s="300" t="s">
        <v>158</v>
      </c>
      <c r="H144" s="301" t="s">
        <v>26</v>
      </c>
      <c r="J144" s="750"/>
      <c r="K144" s="750"/>
      <c r="L144" s="750"/>
      <c r="M144" s="750"/>
      <c r="N144" s="750"/>
      <c r="O144" s="750"/>
      <c r="P144" s="90"/>
    </row>
    <row r="145" spans="2:16" s="76" customFormat="1" ht="15.5" x14ac:dyDescent="0.35">
      <c r="B145" s="236" t="s">
        <v>145</v>
      </c>
      <c r="C145" s="80">
        <v>0</v>
      </c>
      <c r="D145" s="81" t="s">
        <v>132</v>
      </c>
      <c r="E145" s="82">
        <v>0</v>
      </c>
      <c r="F145" s="83">
        <f>C145*E145</f>
        <v>0</v>
      </c>
      <c r="G145" s="231">
        <f>C41</f>
        <v>0</v>
      </c>
      <c r="H145" s="88">
        <f>F145*G145</f>
        <v>0</v>
      </c>
      <c r="J145" s="750"/>
      <c r="K145" s="750"/>
      <c r="L145" s="750"/>
      <c r="M145" s="750"/>
      <c r="N145" s="750"/>
      <c r="O145" s="750"/>
      <c r="P145" s="90"/>
    </row>
    <row r="146" spans="2:16" s="76" customFormat="1" ht="15.5" x14ac:dyDescent="0.35">
      <c r="B146" s="89" t="s">
        <v>49</v>
      </c>
      <c r="C146" s="80">
        <v>0</v>
      </c>
      <c r="D146" s="81"/>
      <c r="E146" s="82">
        <v>0</v>
      </c>
      <c r="F146" s="83">
        <f>C146*E146</f>
        <v>0</v>
      </c>
      <c r="G146" s="231">
        <f>C41</f>
        <v>0</v>
      </c>
      <c r="H146" s="88">
        <f>F146*G146</f>
        <v>0</v>
      </c>
      <c r="J146" s="750"/>
      <c r="K146" s="750"/>
      <c r="L146" s="750"/>
      <c r="M146" s="750"/>
      <c r="N146" s="750"/>
      <c r="O146" s="750"/>
      <c r="P146" s="90"/>
    </row>
    <row r="147" spans="2:16" s="76" customFormat="1" ht="15.5" x14ac:dyDescent="0.35">
      <c r="B147" s="248" t="s">
        <v>49</v>
      </c>
      <c r="C147" s="96">
        <v>0</v>
      </c>
      <c r="D147" s="234"/>
      <c r="E147" s="235">
        <v>0</v>
      </c>
      <c r="F147" s="232">
        <f>C147*E147</f>
        <v>0</v>
      </c>
      <c r="G147" s="240">
        <f>C41</f>
        <v>0</v>
      </c>
      <c r="H147" s="233">
        <f>F147*G147</f>
        <v>0</v>
      </c>
      <c r="J147" s="750"/>
      <c r="K147" s="750"/>
      <c r="L147" s="750"/>
      <c r="M147" s="750"/>
      <c r="N147" s="750"/>
      <c r="O147" s="750"/>
      <c r="P147" s="173"/>
    </row>
    <row r="148" spans="2:16" s="76" customFormat="1" ht="15.5" x14ac:dyDescent="0.35">
      <c r="B148" s="257"/>
      <c r="C148" s="256"/>
      <c r="D148" s="256"/>
      <c r="E148" s="256"/>
      <c r="F148" s="267">
        <f>SUM(F145:F147)</f>
        <v>0</v>
      </c>
      <c r="G148" s="256"/>
      <c r="H148" s="247">
        <f>SUM(H145:H147)</f>
        <v>0</v>
      </c>
      <c r="J148" s="750"/>
      <c r="K148" s="750"/>
      <c r="L148" s="750"/>
      <c r="M148" s="750"/>
      <c r="N148" s="750"/>
      <c r="O148" s="750"/>
      <c r="P148" s="90"/>
    </row>
    <row r="149" spans="2:16" s="76" customFormat="1" ht="15.5" x14ac:dyDescent="0.35">
      <c r="B149" s="296" t="s">
        <v>148</v>
      </c>
      <c r="C149" s="297" t="s">
        <v>159</v>
      </c>
      <c r="D149" s="297" t="s">
        <v>6</v>
      </c>
      <c r="E149" s="298" t="s">
        <v>7</v>
      </c>
      <c r="F149" s="299" t="s">
        <v>15</v>
      </c>
      <c r="G149" s="300" t="s">
        <v>158</v>
      </c>
      <c r="H149" s="301" t="s">
        <v>26</v>
      </c>
      <c r="J149" s="750"/>
      <c r="K149" s="750"/>
      <c r="L149" s="750"/>
      <c r="M149" s="750"/>
      <c r="N149" s="750"/>
      <c r="O149" s="750"/>
      <c r="P149" s="90"/>
    </row>
    <row r="150" spans="2:16" s="76" customFormat="1" ht="15.5" x14ac:dyDescent="0.35">
      <c r="B150" s="236" t="s">
        <v>145</v>
      </c>
      <c r="C150" s="80">
        <v>0</v>
      </c>
      <c r="D150" s="81" t="s">
        <v>132</v>
      </c>
      <c r="E150" s="82">
        <v>0</v>
      </c>
      <c r="F150" s="83">
        <f>C150*E150</f>
        <v>0</v>
      </c>
      <c r="G150" s="231">
        <f>C41</f>
        <v>0</v>
      </c>
      <c r="H150" s="88">
        <f>F150*G150</f>
        <v>0</v>
      </c>
      <c r="J150" s="750"/>
      <c r="K150" s="750"/>
      <c r="L150" s="750"/>
      <c r="M150" s="750"/>
      <c r="N150" s="750"/>
      <c r="O150" s="750"/>
      <c r="P150" s="90"/>
    </row>
    <row r="151" spans="2:16" s="76" customFormat="1" ht="15.5" x14ac:dyDescent="0.35">
      <c r="B151" s="89" t="s">
        <v>49</v>
      </c>
      <c r="C151" s="80">
        <v>0</v>
      </c>
      <c r="D151" s="81"/>
      <c r="E151" s="82">
        <v>0</v>
      </c>
      <c r="F151" s="83">
        <f>C151*E151</f>
        <v>0</v>
      </c>
      <c r="G151" s="231">
        <f>C41</f>
        <v>0</v>
      </c>
      <c r="H151" s="88">
        <f>F151*G151</f>
        <v>0</v>
      </c>
      <c r="J151" s="750"/>
      <c r="K151" s="750"/>
      <c r="L151" s="750"/>
      <c r="M151" s="750"/>
      <c r="N151" s="750"/>
      <c r="O151" s="750"/>
      <c r="P151" s="90"/>
    </row>
    <row r="152" spans="2:16" s="76" customFormat="1" ht="15.5" x14ac:dyDescent="0.35">
      <c r="B152" s="248" t="s">
        <v>49</v>
      </c>
      <c r="C152" s="96">
        <v>0</v>
      </c>
      <c r="D152" s="234"/>
      <c r="E152" s="235">
        <v>0</v>
      </c>
      <c r="F152" s="232">
        <f>C152*E152</f>
        <v>0</v>
      </c>
      <c r="G152" s="240">
        <f>C41</f>
        <v>0</v>
      </c>
      <c r="H152" s="233">
        <f>F152*G152</f>
        <v>0</v>
      </c>
      <c r="J152" s="750"/>
      <c r="K152" s="750"/>
      <c r="L152" s="750"/>
      <c r="M152" s="750"/>
      <c r="N152" s="750"/>
      <c r="O152" s="750"/>
      <c r="P152" s="173"/>
    </row>
    <row r="153" spans="2:16" s="76" customFormat="1" ht="15.5" x14ac:dyDescent="0.35">
      <c r="B153" s="257"/>
      <c r="C153" s="256"/>
      <c r="D153" s="256"/>
      <c r="E153" s="256"/>
      <c r="F153" s="267">
        <f>SUM(F150:F152)</f>
        <v>0</v>
      </c>
      <c r="G153" s="256"/>
      <c r="H153" s="247">
        <f>SUM(H150:H152)</f>
        <v>0</v>
      </c>
      <c r="J153" s="750"/>
      <c r="K153" s="750"/>
      <c r="L153" s="750"/>
      <c r="M153" s="750"/>
      <c r="N153" s="750"/>
      <c r="O153" s="750"/>
      <c r="P153" s="90"/>
    </row>
    <row r="154" spans="2:16" s="76" customFormat="1" ht="15.5" x14ac:dyDescent="0.35">
      <c r="B154" s="296" t="s">
        <v>133</v>
      </c>
      <c r="C154" s="297" t="s">
        <v>159</v>
      </c>
      <c r="D154" s="297" t="s">
        <v>6</v>
      </c>
      <c r="E154" s="298" t="s">
        <v>7</v>
      </c>
      <c r="F154" s="299" t="s">
        <v>15</v>
      </c>
      <c r="G154" s="300" t="s">
        <v>158</v>
      </c>
      <c r="H154" s="301" t="s">
        <v>26</v>
      </c>
      <c r="J154" s="750"/>
      <c r="K154" s="750"/>
      <c r="L154" s="750"/>
      <c r="M154" s="750"/>
      <c r="N154" s="750"/>
      <c r="O154" s="750"/>
      <c r="P154" s="90"/>
    </row>
    <row r="155" spans="2:16" s="76" customFormat="1" ht="15.5" x14ac:dyDescent="0.35">
      <c r="B155" s="89" t="s">
        <v>49</v>
      </c>
      <c r="C155" s="80">
        <v>0</v>
      </c>
      <c r="D155" s="81"/>
      <c r="E155" s="82">
        <v>0</v>
      </c>
      <c r="F155" s="83">
        <f>C155*E155</f>
        <v>0</v>
      </c>
      <c r="G155" s="231">
        <f>C41</f>
        <v>0</v>
      </c>
      <c r="H155" s="88">
        <f>F155*G155</f>
        <v>0</v>
      </c>
      <c r="J155" s="750"/>
      <c r="K155" s="750"/>
      <c r="L155" s="750"/>
      <c r="M155" s="750"/>
      <c r="N155" s="750"/>
      <c r="O155" s="750"/>
      <c r="P155" s="90"/>
    </row>
    <row r="156" spans="2:16" s="76" customFormat="1" ht="15.5" x14ac:dyDescent="0.35">
      <c r="B156" s="248" t="s">
        <v>49</v>
      </c>
      <c r="C156" s="96">
        <v>0</v>
      </c>
      <c r="D156" s="234"/>
      <c r="E156" s="235">
        <v>0</v>
      </c>
      <c r="F156" s="232">
        <f>C156*E156</f>
        <v>0</v>
      </c>
      <c r="G156" s="240">
        <f>C41</f>
        <v>0</v>
      </c>
      <c r="H156" s="233">
        <f>F156*G156</f>
        <v>0</v>
      </c>
      <c r="J156" s="750"/>
      <c r="K156" s="750"/>
      <c r="L156" s="750"/>
      <c r="M156" s="750"/>
      <c r="N156" s="750"/>
      <c r="O156" s="750"/>
      <c r="P156" s="90"/>
    </row>
    <row r="157" spans="2:16" s="76" customFormat="1" ht="15.5" x14ac:dyDescent="0.35">
      <c r="B157" s="248" t="s">
        <v>49</v>
      </c>
      <c r="C157" s="96">
        <v>0</v>
      </c>
      <c r="D157" s="234"/>
      <c r="E157" s="235">
        <v>0</v>
      </c>
      <c r="F157" s="232">
        <f>C157*E157</f>
        <v>0</v>
      </c>
      <c r="G157" s="240">
        <f>C41</f>
        <v>0</v>
      </c>
      <c r="H157" s="233">
        <f>F157*G157</f>
        <v>0</v>
      </c>
      <c r="J157" s="750"/>
      <c r="K157" s="750"/>
      <c r="L157" s="750"/>
      <c r="M157" s="750"/>
      <c r="N157" s="750"/>
      <c r="O157" s="750"/>
      <c r="P157" s="173"/>
    </row>
    <row r="158" spans="2:16" s="76" customFormat="1" ht="16" thickBot="1" x14ac:dyDescent="0.4">
      <c r="B158" s="258"/>
      <c r="C158" s="259"/>
      <c r="D158" s="259"/>
      <c r="E158" s="259"/>
      <c r="F158" s="266">
        <f>SUM(F155:F157)</f>
        <v>0</v>
      </c>
      <c r="G158" s="259"/>
      <c r="H158" s="241">
        <f>SUM(H155:H157)</f>
        <v>0</v>
      </c>
      <c r="J158" s="750"/>
      <c r="K158" s="750"/>
      <c r="L158" s="750"/>
      <c r="M158" s="750"/>
      <c r="N158" s="750"/>
      <c r="O158" s="750"/>
      <c r="P158" s="90"/>
    </row>
    <row r="159" spans="2:16" s="76" customFormat="1" ht="18.5" x14ac:dyDescent="0.45">
      <c r="B159" s="171"/>
      <c r="C159" s="171"/>
      <c r="D159" s="171"/>
      <c r="E159" s="78" t="s">
        <v>149</v>
      </c>
      <c r="F159" s="90">
        <f>SUM(F109,F120,F127,F132,F138,F143,F148,F153,F158)</f>
        <v>0</v>
      </c>
      <c r="G159" s="78" t="s">
        <v>3</v>
      </c>
      <c r="H159" s="90">
        <f>SUM(H109,H120,H127,H132,H138,H143,H148,H153,H158)</f>
        <v>0</v>
      </c>
      <c r="J159" s="750"/>
      <c r="K159" s="750"/>
      <c r="L159" s="750"/>
      <c r="M159" s="750"/>
      <c r="N159" s="750"/>
      <c r="O159" s="750"/>
      <c r="P159" s="90"/>
    </row>
    <row r="160" spans="2:16" s="76" customFormat="1" ht="16" thickBot="1" x14ac:dyDescent="0.4">
      <c r="B160"/>
      <c r="C160"/>
      <c r="D160"/>
      <c r="E160"/>
      <c r="F160"/>
      <c r="G160"/>
      <c r="H160"/>
      <c r="J160" s="750"/>
      <c r="K160" s="750"/>
      <c r="L160" s="750"/>
      <c r="M160" s="750"/>
      <c r="N160" s="750"/>
      <c r="O160" s="750"/>
      <c r="P160" s="90"/>
    </row>
    <row r="161" spans="2:16" s="76" customFormat="1" ht="26.5" thickBot="1" x14ac:dyDescent="0.65">
      <c r="B161" s="940" t="s">
        <v>356</v>
      </c>
      <c r="C161" s="941"/>
      <c r="D161" s="120"/>
      <c r="E161"/>
      <c r="F161"/>
      <c r="G161"/>
      <c r="H161"/>
      <c r="J161" s="433"/>
      <c r="K161" s="172"/>
      <c r="L161" s="172"/>
      <c r="M161" s="172"/>
      <c r="N161" s="750"/>
      <c r="O161" s="750"/>
      <c r="P161" s="173"/>
    </row>
    <row r="162" spans="2:16" s="172" customFormat="1" ht="12.75" customHeight="1" thickBot="1" x14ac:dyDescent="0.65">
      <c r="B162" s="120"/>
      <c r="C162" s="120"/>
      <c r="D162" s="120"/>
      <c r="E162" s="432"/>
      <c r="F162" s="432"/>
      <c r="G162" s="432"/>
      <c r="H162" s="432"/>
      <c r="I162" s="432"/>
      <c r="J162" s="173"/>
      <c r="K162" s="76"/>
      <c r="L162" s="76"/>
      <c r="M162" s="76"/>
    </row>
    <row r="163" spans="2:16" s="76" customFormat="1" ht="26.25" customHeight="1" thickBot="1" x14ac:dyDescent="0.65">
      <c r="B163" s="1061" t="str">
        <f>"Crop 7: "&amp;B1</f>
        <v>Crop 7: write name here</v>
      </c>
      <c r="C163" s="1062"/>
      <c r="D163" s="120"/>
      <c r="E163" s="750"/>
      <c r="F163" s="750"/>
      <c r="G163" s="750"/>
      <c r="H163" s="750"/>
      <c r="I163" s="750"/>
      <c r="J163" s="90"/>
    </row>
    <row r="164" spans="2:16" s="76" customFormat="1" ht="26.25" customHeight="1" x14ac:dyDescent="0.45">
      <c r="B164" s="567" t="s">
        <v>202</v>
      </c>
      <c r="C164" s="24">
        <f>F98+H159</f>
        <v>0</v>
      </c>
      <c r="D164"/>
      <c r="E164" s="750"/>
      <c r="F164" s="750"/>
      <c r="G164" s="750"/>
      <c r="H164" s="750"/>
      <c r="I164" s="750"/>
      <c r="J164" s="90"/>
    </row>
    <row r="165" spans="2:16" s="76" customFormat="1" ht="26.25" customHeight="1" x14ac:dyDescent="0.45">
      <c r="B165" s="568" t="s">
        <v>203</v>
      </c>
      <c r="C165" s="6">
        <f>H33</f>
        <v>0</v>
      </c>
      <c r="D165"/>
      <c r="E165" s="750"/>
      <c r="F165" s="750"/>
      <c r="G165" s="750"/>
      <c r="H165" s="750"/>
      <c r="I165" s="750"/>
      <c r="J165" s="90"/>
    </row>
    <row r="166" spans="2:16" s="76" customFormat="1" ht="26.25" customHeight="1" x14ac:dyDescent="0.45">
      <c r="B166" s="8" t="s">
        <v>204</v>
      </c>
      <c r="C166" s="16">
        <f>C165-C164</f>
        <v>0</v>
      </c>
      <c r="D166"/>
      <c r="E166" s="750"/>
      <c r="F166" s="750"/>
      <c r="G166" s="750"/>
      <c r="H166" s="750"/>
      <c r="I166" s="750"/>
      <c r="J166" s="90"/>
    </row>
    <row r="167" spans="2:16" s="76" customFormat="1" ht="26.25" customHeight="1" thickBot="1" x14ac:dyDescent="0.5">
      <c r="B167" s="8" t="s">
        <v>40</v>
      </c>
      <c r="C167" s="122">
        <f>IFERROR(C166/C165,0)</f>
        <v>0</v>
      </c>
      <c r="D167"/>
      <c r="E167" s="750"/>
      <c r="F167" s="750"/>
      <c r="G167" s="750"/>
      <c r="H167" s="750"/>
      <c r="I167" s="750"/>
      <c r="J167" s="90"/>
    </row>
    <row r="168" spans="2:16" s="76" customFormat="1" ht="26.25" customHeight="1" x14ac:dyDescent="0.45">
      <c r="B168" s="423" t="s">
        <v>205</v>
      </c>
      <c r="C168" s="426">
        <f>IFERROR(C164/H32,0)</f>
        <v>0</v>
      </c>
      <c r="D168"/>
      <c r="E168" s="750"/>
      <c r="F168" s="750"/>
      <c r="G168" s="750"/>
      <c r="H168" s="750"/>
      <c r="I168" s="750"/>
      <c r="J168" s="90"/>
    </row>
    <row r="169" spans="2:16" s="76" customFormat="1" ht="26.25" customHeight="1" x14ac:dyDescent="0.45">
      <c r="B169" s="568" t="s">
        <v>173</v>
      </c>
      <c r="C169" s="427" t="str">
        <f>D4</f>
        <v>lbs, ct, bu</v>
      </c>
      <c r="D169"/>
      <c r="E169" s="750"/>
      <c r="F169" s="750"/>
      <c r="G169" s="750"/>
      <c r="H169" s="750"/>
      <c r="I169" s="750"/>
      <c r="J169" s="90"/>
    </row>
    <row r="170" spans="2:16" s="76" customFormat="1" ht="26.25" customHeight="1" x14ac:dyDescent="0.45">
      <c r="B170" s="568" t="s">
        <v>414</v>
      </c>
      <c r="C170" s="364">
        <f>IFERROR('Covering Overheads + Profit'!E28,0)</f>
        <v>0</v>
      </c>
      <c r="D170"/>
      <c r="E170" s="750"/>
      <c r="F170" s="750"/>
      <c r="G170" s="750"/>
      <c r="H170" s="750"/>
      <c r="I170" s="750"/>
      <c r="J170" s="90"/>
    </row>
    <row r="171" spans="2:16" s="76" customFormat="1" ht="26.25" customHeight="1" x14ac:dyDescent="0.45">
      <c r="B171" s="568" t="s">
        <v>337</v>
      </c>
      <c r="C171" s="804">
        <f>IFERROR(C170/C165,0)</f>
        <v>0</v>
      </c>
      <c r="D171"/>
      <c r="E171" s="750"/>
      <c r="F171" s="750"/>
      <c r="G171" s="750"/>
      <c r="H171" s="750"/>
      <c r="I171" s="750"/>
      <c r="J171" s="90"/>
    </row>
    <row r="172" spans="2:16" s="76" customFormat="1" ht="26.25" customHeight="1" thickBot="1" x14ac:dyDescent="0.5">
      <c r="B172" s="366" t="s">
        <v>195</v>
      </c>
      <c r="C172" s="26">
        <f>IFERROR((C164+C170)/H32,0)</f>
        <v>0</v>
      </c>
      <c r="D172"/>
      <c r="E172" s="750"/>
      <c r="F172" s="750"/>
      <c r="G172" s="750"/>
      <c r="H172" s="750"/>
      <c r="I172" s="750"/>
      <c r="J172" s="748"/>
      <c r="K172" s="748"/>
      <c r="L172" s="748"/>
      <c r="M172" s="748"/>
    </row>
    <row r="173" spans="2:16" s="76" customFormat="1" ht="26.25" customHeight="1" x14ac:dyDescent="0.45">
      <c r="B173" s="917" t="s">
        <v>400</v>
      </c>
      <c r="C173" s="879">
        <f>C165-C164-C170</f>
        <v>0</v>
      </c>
      <c r="D173"/>
      <c r="E173" s="877"/>
      <c r="F173" s="877"/>
      <c r="G173" s="877"/>
      <c r="H173" s="877"/>
      <c r="I173" s="877"/>
      <c r="J173" s="878"/>
      <c r="K173" s="878"/>
      <c r="L173" s="878"/>
      <c r="M173" s="878"/>
    </row>
    <row r="174" spans="2:16" s="76" customFormat="1" ht="26.25" customHeight="1" x14ac:dyDescent="0.45">
      <c r="B174" s="917" t="s">
        <v>391</v>
      </c>
      <c r="C174" s="879">
        <f>'Covering Overheads + Profit'!F28</f>
        <v>0</v>
      </c>
      <c r="D174"/>
      <c r="E174" s="877"/>
      <c r="F174" s="877"/>
      <c r="G174" s="877"/>
      <c r="H174" s="877"/>
      <c r="I174" s="877"/>
      <c r="J174" s="878"/>
      <c r="K174" s="878"/>
      <c r="L174" s="878"/>
      <c r="M174" s="878"/>
    </row>
    <row r="175" spans="2:16" s="76" customFormat="1" ht="26.25" customHeight="1" thickBot="1" x14ac:dyDescent="0.5">
      <c r="B175" s="124" t="s">
        <v>387</v>
      </c>
      <c r="C175" s="123">
        <f>IFERROR((C164+C170+C174)/H32,0)</f>
        <v>0</v>
      </c>
      <c r="D175"/>
      <c r="E175" s="877"/>
      <c r="F175" s="877"/>
      <c r="G175" s="877"/>
      <c r="H175" s="877"/>
      <c r="I175" s="877"/>
      <c r="J175" s="878"/>
      <c r="K175" s="878"/>
      <c r="L175" s="878"/>
      <c r="M175" s="878"/>
    </row>
    <row r="176" spans="2:16" s="76" customFormat="1" ht="26.25" customHeight="1" x14ac:dyDescent="0.45">
      <c r="B176" s="361" t="s">
        <v>339</v>
      </c>
      <c r="C176" s="362">
        <f>IFERROR(C166/(C41*C36),0)</f>
        <v>0</v>
      </c>
      <c r="D176" s="37"/>
      <c r="E176"/>
      <c r="I176" s="31"/>
      <c r="J176" s="748"/>
      <c r="K176" s="748"/>
      <c r="L176" s="748"/>
      <c r="M176" s="748"/>
      <c r="N176" s="748"/>
      <c r="O176" s="748"/>
      <c r="P176" s="162"/>
    </row>
    <row r="177" spans="2:17" s="76" customFormat="1" ht="26.25" customHeight="1" thickBot="1" x14ac:dyDescent="0.5">
      <c r="B177" s="378" t="s">
        <v>211</v>
      </c>
      <c r="C177" s="424">
        <f>IFERROR(C164/(C41*C36),0)</f>
        <v>0</v>
      </c>
      <c r="D177" s="37"/>
      <c r="E177" s="37"/>
      <c r="F177" s="37"/>
      <c r="G177" s="37"/>
      <c r="H177"/>
      <c r="I177"/>
      <c r="J177" s="748"/>
      <c r="K177" s="748"/>
      <c r="L177" s="748"/>
      <c r="M177" s="748"/>
      <c r="N177" s="748"/>
      <c r="O177" s="748"/>
      <c r="P177" s="162"/>
    </row>
    <row r="178" spans="2:17" s="76" customFormat="1" ht="18.5" x14ac:dyDescent="0.45">
      <c r="B178" s="421"/>
      <c r="C178" s="422"/>
      <c r="D178" s="37"/>
      <c r="E178" s="37"/>
      <c r="F178" s="37"/>
      <c r="G178" s="37"/>
      <c r="H178"/>
      <c r="I178"/>
      <c r="J178" s="37"/>
      <c r="K178" s="37"/>
      <c r="L178" s="37"/>
      <c r="M178" s="37"/>
      <c r="N178" s="748"/>
      <c r="O178" s="748"/>
      <c r="P178" s="162"/>
    </row>
    <row r="179" spans="2:17" ht="15" customHeight="1" x14ac:dyDescent="0.35">
      <c r="N179" s="37"/>
      <c r="O179" s="37"/>
      <c r="P179" s="37"/>
      <c r="Q179" s="37"/>
    </row>
    <row r="184" spans="2:17" ht="22.5" customHeight="1" x14ac:dyDescent="0.35"/>
    <row r="191" spans="2:17" s="37" customFormat="1" x14ac:dyDescent="0.35">
      <c r="B191"/>
      <c r="C191"/>
      <c r="D191"/>
      <c r="E191"/>
      <c r="F191"/>
      <c r="G191"/>
      <c r="H191"/>
      <c r="I191"/>
      <c r="J191"/>
      <c r="K191"/>
      <c r="L191"/>
      <c r="M191"/>
      <c r="N191"/>
      <c r="O191"/>
      <c r="P191"/>
      <c r="Q191"/>
    </row>
    <row r="192" spans="2:17" s="37" customFormat="1" x14ac:dyDescent="0.35">
      <c r="B192"/>
      <c r="C192"/>
      <c r="D192"/>
      <c r="E192"/>
      <c r="F192"/>
      <c r="G192"/>
      <c r="H192"/>
      <c r="I192"/>
      <c r="J192"/>
      <c r="K192"/>
      <c r="L192"/>
      <c r="M192"/>
      <c r="N192"/>
      <c r="O192"/>
      <c r="P192"/>
      <c r="Q192"/>
    </row>
  </sheetData>
  <sheetProtection sheet="1" objects="1" scenarios="1" selectLockedCells="1"/>
  <mergeCells count="34">
    <mergeCell ref="B45:D45"/>
    <mergeCell ref="E33:G33"/>
    <mergeCell ref="B34:D34"/>
    <mergeCell ref="B35:D35"/>
    <mergeCell ref="F38:H38"/>
    <mergeCell ref="F39:H39"/>
    <mergeCell ref="B1:C1"/>
    <mergeCell ref="D1:I1"/>
    <mergeCell ref="B3:D3"/>
    <mergeCell ref="B4:C4"/>
    <mergeCell ref="F4:H4"/>
    <mergeCell ref="H51:I51"/>
    <mergeCell ref="B59:B60"/>
    <mergeCell ref="C59:D59"/>
    <mergeCell ref="E59:E60"/>
    <mergeCell ref="F59:F60"/>
    <mergeCell ref="B50:B51"/>
    <mergeCell ref="C50:D50"/>
    <mergeCell ref="E50:E51"/>
    <mergeCell ref="F50:F51"/>
    <mergeCell ref="H50:I50"/>
    <mergeCell ref="B105:D105"/>
    <mergeCell ref="B161:C161"/>
    <mergeCell ref="B163:C163"/>
    <mergeCell ref="B85:C85"/>
    <mergeCell ref="C99:E99"/>
    <mergeCell ref="B72:B73"/>
    <mergeCell ref="C72:D72"/>
    <mergeCell ref="E72:E73"/>
    <mergeCell ref="F72:F73"/>
    <mergeCell ref="B83:B84"/>
    <mergeCell ref="C83:D83"/>
    <mergeCell ref="E83:E84"/>
    <mergeCell ref="F83:F84"/>
  </mergeCells>
  <pageMargins left="0.25" right="0.25" top="0.75" bottom="0.75" header="0.3" footer="0.3"/>
  <pageSetup scale="40"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981BA"/>
    <pageSetUpPr fitToPage="1"/>
  </sheetPr>
  <dimension ref="A1:Q192"/>
  <sheetViews>
    <sheetView zoomScale="90" zoomScaleNormal="90" workbookViewId="0">
      <pane ySplit="1" topLeftCell="A2" activePane="bottomLeft" state="frozen"/>
      <selection activeCell="H27" sqref="H27"/>
      <selection pane="bottomLeft" activeCell="C9" sqref="C9"/>
    </sheetView>
  </sheetViews>
  <sheetFormatPr defaultColWidth="8.81640625" defaultRowHeight="14.5" x14ac:dyDescent="0.35"/>
  <cols>
    <col min="1" max="1" width="5.1796875" customWidth="1"/>
    <col min="2" max="2" width="51.7265625" customWidth="1"/>
    <col min="3" max="3" width="16.1796875" customWidth="1"/>
    <col min="4" max="5" width="13.81640625" customWidth="1"/>
    <col min="6" max="6" width="11.453125" customWidth="1"/>
    <col min="7" max="7" width="12.81640625" customWidth="1"/>
    <col min="8" max="8" width="15.26953125" customWidth="1"/>
    <col min="9" max="9" width="10.7265625" customWidth="1"/>
    <col min="10" max="10" width="28" customWidth="1"/>
    <col min="11" max="11" width="11" customWidth="1"/>
    <col min="12" max="12" width="12" customWidth="1"/>
    <col min="14" max="14" width="12.453125" customWidth="1"/>
    <col min="15" max="15" width="14.1796875" customWidth="1"/>
    <col min="16" max="16" width="20.26953125" customWidth="1"/>
    <col min="17" max="17" width="15.81640625" customWidth="1"/>
  </cols>
  <sheetData>
    <row r="1" spans="1:13" ht="29" thickBot="1" x14ac:dyDescent="0.7">
      <c r="A1" s="815" t="s">
        <v>370</v>
      </c>
      <c r="B1" s="1040" t="s">
        <v>49</v>
      </c>
      <c r="C1" s="1041"/>
      <c r="D1" s="1042" t="s">
        <v>154</v>
      </c>
      <c r="E1" s="1042"/>
      <c r="F1" s="1042"/>
      <c r="G1" s="1042"/>
      <c r="H1" s="1042"/>
      <c r="I1" s="1043"/>
      <c r="J1" s="272"/>
      <c r="K1" s="278"/>
      <c r="L1" s="62"/>
      <c r="M1" s="62"/>
    </row>
    <row r="2" spans="1:13" s="62" customFormat="1" ht="12.75" customHeight="1" thickBot="1" x14ac:dyDescent="0.7">
      <c r="B2" s="275"/>
      <c r="C2" s="275"/>
      <c r="D2" s="276"/>
      <c r="E2" s="277"/>
      <c r="F2" s="277"/>
      <c r="G2" s="277"/>
      <c r="H2" s="277"/>
      <c r="I2" s="277"/>
      <c r="J2" s="75"/>
      <c r="K2"/>
      <c r="L2"/>
      <c r="M2"/>
    </row>
    <row r="3" spans="1:13" ht="26.5" thickBot="1" x14ac:dyDescent="0.65">
      <c r="B3" s="1044" t="s">
        <v>357</v>
      </c>
      <c r="C3" s="1045"/>
      <c r="D3" s="1046"/>
    </row>
    <row r="4" spans="1:13" ht="19" thickBot="1" x14ac:dyDescent="0.4">
      <c r="B4" s="1047" t="s">
        <v>167</v>
      </c>
      <c r="C4" s="1048"/>
      <c r="D4" s="638" t="s">
        <v>433</v>
      </c>
      <c r="E4" s="745"/>
      <c r="F4" s="1037"/>
      <c r="G4" s="1037"/>
      <c r="H4" s="1037"/>
      <c r="I4" s="745"/>
      <c r="J4" s="62"/>
      <c r="K4" s="62"/>
      <c r="L4" s="62"/>
      <c r="M4" s="62"/>
    </row>
    <row r="5" spans="1:13" s="62" customFormat="1" ht="19" thickBot="1" x14ac:dyDescent="0.4">
      <c r="B5" s="148"/>
      <c r="C5" s="148"/>
      <c r="D5" s="149"/>
      <c r="E5" s="147"/>
      <c r="F5" s="147"/>
      <c r="G5" s="147"/>
      <c r="H5" s="147"/>
      <c r="I5" s="147"/>
      <c r="J5" s="309"/>
      <c r="K5" s="309"/>
      <c r="L5" s="309"/>
      <c r="M5" s="309"/>
    </row>
    <row r="6" spans="1:13" s="309" customFormat="1" ht="33" customHeight="1" x14ac:dyDescent="0.35">
      <c r="B6" s="310" t="s">
        <v>140</v>
      </c>
      <c r="C6" s="307" t="s">
        <v>100</v>
      </c>
      <c r="D6" s="307" t="s">
        <v>101</v>
      </c>
      <c r="E6" s="307" t="s">
        <v>102</v>
      </c>
      <c r="F6" s="307" t="s">
        <v>103</v>
      </c>
      <c r="G6" s="307" t="s">
        <v>164</v>
      </c>
      <c r="H6" s="308" t="s">
        <v>165</v>
      </c>
      <c r="J6" s="71"/>
      <c r="K6" s="71"/>
      <c r="L6" s="71"/>
      <c r="M6" s="71"/>
    </row>
    <row r="7" spans="1:13" s="71" customFormat="1" ht="15.5" x14ac:dyDescent="0.35">
      <c r="B7" s="416" t="s">
        <v>49</v>
      </c>
      <c r="C7" s="317">
        <v>0</v>
      </c>
      <c r="D7" s="317">
        <v>0</v>
      </c>
      <c r="E7" s="318">
        <f>C7*D7</f>
        <v>0</v>
      </c>
      <c r="F7" s="82">
        <v>0</v>
      </c>
      <c r="G7" s="319">
        <f>E7*F7</f>
        <v>0</v>
      </c>
      <c r="H7" s="133">
        <f>IFERROR(G7/H33,0)</f>
        <v>0</v>
      </c>
    </row>
    <row r="8" spans="1:13" s="71" customFormat="1" ht="15.5" x14ac:dyDescent="0.35">
      <c r="B8" s="89" t="s">
        <v>49</v>
      </c>
      <c r="C8" s="317">
        <v>0</v>
      </c>
      <c r="D8" s="317">
        <v>0</v>
      </c>
      <c r="E8" s="318">
        <f>C8*D8</f>
        <v>0</v>
      </c>
      <c r="F8" s="82">
        <v>0</v>
      </c>
      <c r="G8" s="319">
        <f>E8*F8</f>
        <v>0</v>
      </c>
      <c r="H8" s="133">
        <f>IFERROR(G8/H33,0)</f>
        <v>0</v>
      </c>
    </row>
    <row r="9" spans="1:13" s="71" customFormat="1" ht="15.5" x14ac:dyDescent="0.35">
      <c r="B9" s="89" t="s">
        <v>49</v>
      </c>
      <c r="C9" s="317">
        <v>0</v>
      </c>
      <c r="D9" s="317">
        <v>0</v>
      </c>
      <c r="E9" s="318">
        <f>C9*D9</f>
        <v>0</v>
      </c>
      <c r="F9" s="82">
        <v>0</v>
      </c>
      <c r="G9" s="319">
        <f>E9*F9</f>
        <v>0</v>
      </c>
      <c r="H9" s="133">
        <f>IFERROR(G9/H33,0)</f>
        <v>0</v>
      </c>
    </row>
    <row r="10" spans="1:13" s="71" customFormat="1" ht="15.5" x14ac:dyDescent="0.35">
      <c r="B10" s="89" t="s">
        <v>49</v>
      </c>
      <c r="C10" s="317">
        <v>0</v>
      </c>
      <c r="D10" s="317">
        <v>0</v>
      </c>
      <c r="E10" s="318">
        <f>C10*D10</f>
        <v>0</v>
      </c>
      <c r="F10" s="82">
        <v>0</v>
      </c>
      <c r="G10" s="319">
        <f>E10*F10</f>
        <v>0</v>
      </c>
      <c r="H10" s="133">
        <f>IFERROR(G10/H33,0)</f>
        <v>0</v>
      </c>
    </row>
    <row r="11" spans="1:13" s="71" customFormat="1" ht="16" thickBot="1" x14ac:dyDescent="0.4">
      <c r="B11" s="89" t="s">
        <v>49</v>
      </c>
      <c r="C11" s="317">
        <v>0</v>
      </c>
      <c r="D11" s="317">
        <v>0</v>
      </c>
      <c r="E11" s="318">
        <f>C11*D11</f>
        <v>0</v>
      </c>
      <c r="F11" s="82">
        <v>0</v>
      </c>
      <c r="G11" s="319">
        <f>E11*F11</f>
        <v>0</v>
      </c>
      <c r="H11" s="133">
        <f>IFERROR(G11/H33,0)</f>
        <v>0</v>
      </c>
    </row>
    <row r="12" spans="1:13" s="71" customFormat="1" ht="19" thickBot="1" x14ac:dyDescent="0.5">
      <c r="B12" s="155" t="s">
        <v>21</v>
      </c>
      <c r="C12" s="156"/>
      <c r="D12" s="157"/>
      <c r="E12" s="158">
        <f>SUM(E7:E11)</f>
        <v>0</v>
      </c>
      <c r="F12" s="159"/>
      <c r="G12" s="160">
        <f>SUM(G7:G11)</f>
        <v>0</v>
      </c>
      <c r="H12" s="161">
        <f>IFERROR(G12/H33,0)</f>
        <v>0</v>
      </c>
      <c r="J12" s="315"/>
      <c r="K12" s="315"/>
      <c r="L12" s="315"/>
      <c r="M12" s="315"/>
    </row>
    <row r="13" spans="1:13" s="315" customFormat="1" ht="32.25" customHeight="1" x14ac:dyDescent="0.35">
      <c r="B13" s="316" t="s">
        <v>141</v>
      </c>
      <c r="C13" s="311" t="s">
        <v>100</v>
      </c>
      <c r="D13" s="311" t="s">
        <v>101</v>
      </c>
      <c r="E13" s="312" t="s">
        <v>102</v>
      </c>
      <c r="F13" s="313" t="s">
        <v>103</v>
      </c>
      <c r="G13" s="313" t="s">
        <v>164</v>
      </c>
      <c r="H13" s="314" t="s">
        <v>165</v>
      </c>
      <c r="J13" s="71"/>
      <c r="K13" s="71"/>
      <c r="L13" s="71"/>
      <c r="M13" s="71"/>
    </row>
    <row r="14" spans="1:13" s="71" customFormat="1" ht="15.5" x14ac:dyDescent="0.35">
      <c r="B14" s="89" t="s">
        <v>49</v>
      </c>
      <c r="C14" s="320">
        <v>0</v>
      </c>
      <c r="D14" s="320">
        <v>0</v>
      </c>
      <c r="E14" s="318">
        <f>C14*D14</f>
        <v>0</v>
      </c>
      <c r="F14" s="82">
        <v>0</v>
      </c>
      <c r="G14" s="319">
        <f>E14*F14</f>
        <v>0</v>
      </c>
      <c r="H14" s="133">
        <f>IFERROR(G14/H33,0)</f>
        <v>0</v>
      </c>
    </row>
    <row r="15" spans="1:13" s="71" customFormat="1" ht="15.5" x14ac:dyDescent="0.35">
      <c r="B15" s="89" t="s">
        <v>49</v>
      </c>
      <c r="C15" s="320">
        <v>0</v>
      </c>
      <c r="D15" s="320">
        <v>0</v>
      </c>
      <c r="E15" s="318">
        <f>C15*D15</f>
        <v>0</v>
      </c>
      <c r="F15" s="82">
        <v>0</v>
      </c>
      <c r="G15" s="319">
        <f>E15*F15</f>
        <v>0</v>
      </c>
      <c r="H15" s="133">
        <f>IFERROR(G15/H33,0)</f>
        <v>0</v>
      </c>
    </row>
    <row r="16" spans="1:13" s="71" customFormat="1" ht="15.5" x14ac:dyDescent="0.35">
      <c r="B16" s="89" t="s">
        <v>49</v>
      </c>
      <c r="C16" s="317">
        <v>0</v>
      </c>
      <c r="D16" s="317">
        <v>0</v>
      </c>
      <c r="E16" s="318">
        <f>C16*D16</f>
        <v>0</v>
      </c>
      <c r="F16" s="82">
        <v>0</v>
      </c>
      <c r="G16" s="319">
        <f>E16*F16</f>
        <v>0</v>
      </c>
      <c r="H16" s="133">
        <f>IFERROR(G16/H33,0)</f>
        <v>0</v>
      </c>
    </row>
    <row r="17" spans="2:13" s="71" customFormat="1" ht="15.5" x14ac:dyDescent="0.35">
      <c r="B17" s="248" t="s">
        <v>49</v>
      </c>
      <c r="C17" s="320">
        <v>0</v>
      </c>
      <c r="D17" s="320">
        <v>0</v>
      </c>
      <c r="E17" s="321">
        <f>C17*D17</f>
        <v>0</v>
      </c>
      <c r="F17" s="235">
        <v>0</v>
      </c>
      <c r="G17" s="322">
        <f>E17*F17</f>
        <v>0</v>
      </c>
      <c r="H17" s="134">
        <f>IFERROR(G17/H33,0)</f>
        <v>0</v>
      </c>
    </row>
    <row r="18" spans="2:13" s="71" customFormat="1" ht="16" thickBot="1" x14ac:dyDescent="0.4">
      <c r="B18" s="248" t="s">
        <v>49</v>
      </c>
      <c r="C18" s="320">
        <v>0</v>
      </c>
      <c r="D18" s="320">
        <v>0</v>
      </c>
      <c r="E18" s="321">
        <f>C18*D18</f>
        <v>0</v>
      </c>
      <c r="F18" s="235">
        <v>0</v>
      </c>
      <c r="G18" s="322">
        <f>E18*F18</f>
        <v>0</v>
      </c>
      <c r="H18" s="134">
        <f>IFERROR(G18/H33,0)</f>
        <v>0</v>
      </c>
    </row>
    <row r="19" spans="2:13" s="71" customFormat="1" ht="19" thickBot="1" x14ac:dyDescent="0.5">
      <c r="B19" s="155" t="s">
        <v>21</v>
      </c>
      <c r="C19" s="156"/>
      <c r="D19" s="157"/>
      <c r="E19" s="158">
        <f>SUM(E14:E18)</f>
        <v>0</v>
      </c>
      <c r="F19" s="159"/>
      <c r="G19" s="160">
        <f>SUM(G14:G18)</f>
        <v>0</v>
      </c>
      <c r="H19" s="161">
        <f>IFERROR(G19/H33,0)</f>
        <v>0</v>
      </c>
      <c r="J19" s="315"/>
      <c r="K19" s="315"/>
      <c r="L19" s="315"/>
      <c r="M19" s="315"/>
    </row>
    <row r="20" spans="2:13" s="315" customFormat="1" ht="33" customHeight="1" x14ac:dyDescent="0.35">
      <c r="B20" s="316" t="s">
        <v>142</v>
      </c>
      <c r="C20" s="311" t="s">
        <v>100</v>
      </c>
      <c r="D20" s="311" t="s">
        <v>101</v>
      </c>
      <c r="E20" s="312" t="s">
        <v>102</v>
      </c>
      <c r="F20" s="313" t="s">
        <v>103</v>
      </c>
      <c r="G20" s="313" t="s">
        <v>164</v>
      </c>
      <c r="H20" s="314" t="s">
        <v>165</v>
      </c>
      <c r="J20" s="71"/>
      <c r="K20" s="71"/>
      <c r="L20" s="71"/>
      <c r="M20" s="71"/>
    </row>
    <row r="21" spans="2:13" s="71" customFormat="1" ht="15.5" x14ac:dyDescent="0.35">
      <c r="B21" s="89" t="s">
        <v>49</v>
      </c>
      <c r="C21" s="317">
        <v>0</v>
      </c>
      <c r="D21" s="317">
        <v>0</v>
      </c>
      <c r="E21" s="318">
        <f>C21*D21</f>
        <v>0</v>
      </c>
      <c r="F21" s="82">
        <v>0</v>
      </c>
      <c r="G21" s="319">
        <f>E21*F21</f>
        <v>0</v>
      </c>
      <c r="H21" s="133">
        <f>IFERROR(G21/H33,0)</f>
        <v>0</v>
      </c>
    </row>
    <row r="22" spans="2:13" s="71" customFormat="1" ht="16" thickBot="1" x14ac:dyDescent="0.4">
      <c r="B22" s="248" t="s">
        <v>49</v>
      </c>
      <c r="C22" s="320">
        <v>0</v>
      </c>
      <c r="D22" s="320">
        <v>0</v>
      </c>
      <c r="E22" s="321">
        <f>C22*D22</f>
        <v>0</v>
      </c>
      <c r="F22" s="235">
        <v>0</v>
      </c>
      <c r="G22" s="322">
        <f>E22*F22</f>
        <v>0</v>
      </c>
      <c r="H22" s="134">
        <f>IFERROR(G22/H33,0)</f>
        <v>0</v>
      </c>
    </row>
    <row r="23" spans="2:13" s="71" customFormat="1" ht="19" thickBot="1" x14ac:dyDescent="0.5">
      <c r="B23" s="155" t="s">
        <v>21</v>
      </c>
      <c r="C23" s="156"/>
      <c r="D23" s="157"/>
      <c r="E23" s="158">
        <f>SUM(E21:E22)</f>
        <v>0</v>
      </c>
      <c r="F23" s="159"/>
      <c r="G23" s="160">
        <f>SUM(G21:G22)</f>
        <v>0</v>
      </c>
      <c r="H23" s="161">
        <f>IFERROR(G23/H33,0)</f>
        <v>0</v>
      </c>
    </row>
    <row r="24" spans="2:13" s="71" customFormat="1" ht="32.25" customHeight="1" x14ac:dyDescent="0.35">
      <c r="B24" s="316" t="s">
        <v>62</v>
      </c>
      <c r="C24" s="311" t="s">
        <v>100</v>
      </c>
      <c r="D24" s="311" t="s">
        <v>101</v>
      </c>
      <c r="E24" s="312" t="s">
        <v>102</v>
      </c>
      <c r="F24" s="313" t="s">
        <v>103</v>
      </c>
      <c r="G24" s="313" t="s">
        <v>164</v>
      </c>
      <c r="H24" s="314" t="s">
        <v>165</v>
      </c>
    </row>
    <row r="25" spans="2:13" s="71" customFormat="1" ht="15.5" x14ac:dyDescent="0.35">
      <c r="B25" s="89" t="s">
        <v>49</v>
      </c>
      <c r="C25" s="317">
        <v>0</v>
      </c>
      <c r="D25" s="317">
        <v>0</v>
      </c>
      <c r="E25" s="318">
        <f>C25*D25</f>
        <v>0</v>
      </c>
      <c r="F25" s="82">
        <v>0</v>
      </c>
      <c r="G25" s="319">
        <f>E25*F25</f>
        <v>0</v>
      </c>
      <c r="H25" s="133">
        <f>IFERROR(G25/H33,0)</f>
        <v>0</v>
      </c>
    </row>
    <row r="26" spans="2:13" s="71" customFormat="1" ht="16" thickBot="1" x14ac:dyDescent="0.4">
      <c r="B26" s="248" t="s">
        <v>49</v>
      </c>
      <c r="C26" s="320">
        <v>0</v>
      </c>
      <c r="D26" s="320">
        <v>0</v>
      </c>
      <c r="E26" s="321">
        <f>C26*D26</f>
        <v>0</v>
      </c>
      <c r="F26" s="235">
        <v>0</v>
      </c>
      <c r="G26" s="322">
        <f>E26*F26</f>
        <v>0</v>
      </c>
      <c r="H26" s="134">
        <f>IFERROR(G26/H33,0)</f>
        <v>0</v>
      </c>
    </row>
    <row r="27" spans="2:13" s="71" customFormat="1" ht="19" thickBot="1" x14ac:dyDescent="0.5">
      <c r="B27" s="155" t="s">
        <v>21</v>
      </c>
      <c r="C27" s="156"/>
      <c r="D27" s="157"/>
      <c r="E27" s="158">
        <f>SUM(E25:E26)</f>
        <v>0</v>
      </c>
      <c r="F27" s="159"/>
      <c r="G27" s="160">
        <f>SUM(G25:G26)</f>
        <v>0</v>
      </c>
      <c r="H27" s="161">
        <f>IFERROR(G27/H33,0)</f>
        <v>0</v>
      </c>
      <c r="J27" s="315"/>
      <c r="K27" s="315"/>
      <c r="L27" s="315"/>
      <c r="M27" s="315"/>
    </row>
    <row r="28" spans="2:13" s="315" customFormat="1" ht="30" customHeight="1" x14ac:dyDescent="0.35">
      <c r="B28" s="316" t="s">
        <v>143</v>
      </c>
      <c r="C28" s="311" t="s">
        <v>100</v>
      </c>
      <c r="D28" s="311" t="s">
        <v>101</v>
      </c>
      <c r="E28" s="312" t="s">
        <v>102</v>
      </c>
      <c r="F28" s="313" t="s">
        <v>103</v>
      </c>
      <c r="G28" s="313" t="s">
        <v>164</v>
      </c>
      <c r="H28" s="314" t="s">
        <v>165</v>
      </c>
      <c r="J28" s="71"/>
      <c r="K28" s="71"/>
      <c r="L28" s="71"/>
      <c r="M28" s="71"/>
    </row>
    <row r="29" spans="2:13" s="71" customFormat="1" ht="15.5" x14ac:dyDescent="0.35">
      <c r="B29" s="89" t="s">
        <v>49</v>
      </c>
      <c r="C29" s="317">
        <v>0</v>
      </c>
      <c r="D29" s="317">
        <v>0</v>
      </c>
      <c r="E29" s="318">
        <f>C29*D29</f>
        <v>0</v>
      </c>
      <c r="F29" s="82">
        <v>0</v>
      </c>
      <c r="G29" s="319">
        <f>E29*F29</f>
        <v>0</v>
      </c>
      <c r="H29" s="133">
        <f>IFERROR(G29/H33,0)</f>
        <v>0</v>
      </c>
    </row>
    <row r="30" spans="2:13" s="71" customFormat="1" ht="16" thickBot="1" x14ac:dyDescent="0.4">
      <c r="B30" s="248" t="s">
        <v>49</v>
      </c>
      <c r="C30" s="320">
        <v>0</v>
      </c>
      <c r="D30" s="320">
        <v>0</v>
      </c>
      <c r="E30" s="321">
        <f>C30*D30</f>
        <v>0</v>
      </c>
      <c r="F30" s="235">
        <v>0</v>
      </c>
      <c r="G30" s="322">
        <f>E30*F30</f>
        <v>0</v>
      </c>
      <c r="H30" s="134">
        <f>IFERROR(G30/H33,0)</f>
        <v>0</v>
      </c>
    </row>
    <row r="31" spans="2:13" s="71" customFormat="1" ht="19" thickBot="1" x14ac:dyDescent="0.5">
      <c r="B31" s="155" t="s">
        <v>21</v>
      </c>
      <c r="C31" s="156"/>
      <c r="D31" s="157"/>
      <c r="E31" s="158">
        <f>SUM(E29:E30)</f>
        <v>0</v>
      </c>
      <c r="F31" s="157"/>
      <c r="G31" s="160">
        <f>SUM(G29:G30)</f>
        <v>0</v>
      </c>
      <c r="H31" s="161">
        <f>IFERROR(G31/H33,0)</f>
        <v>0</v>
      </c>
      <c r="J31" s="279"/>
      <c r="K31" s="279"/>
      <c r="L31" s="279"/>
      <c r="M31" s="279"/>
    </row>
    <row r="32" spans="2:13" s="279" customFormat="1" ht="25.5" customHeight="1" x14ac:dyDescent="0.35">
      <c r="G32" s="747" t="s">
        <v>150</v>
      </c>
      <c r="H32" s="323">
        <f>SUM(E12,E19,E23,E27,E31)</f>
        <v>0</v>
      </c>
      <c r="I32" s="295" t="str">
        <f>D4</f>
        <v>lbs, ct, bu</v>
      </c>
    </row>
    <row r="33" spans="2:15" s="279" customFormat="1" ht="20.25" customHeight="1" thickBot="1" x14ac:dyDescent="0.4">
      <c r="B33" s="324"/>
      <c r="C33" s="324"/>
      <c r="D33" s="324"/>
      <c r="E33" s="1029" t="s">
        <v>144</v>
      </c>
      <c r="F33" s="1029"/>
      <c r="G33" s="1029"/>
      <c r="H33" s="325">
        <f>SUM(G12,G19,G23,G27,G31)</f>
        <v>0</v>
      </c>
      <c r="I33" s="295"/>
      <c r="J33" s="295"/>
    </row>
    <row r="34" spans="2:15" s="279" customFormat="1" ht="24" thickBot="1" x14ac:dyDescent="0.6">
      <c r="B34" s="1030" t="s">
        <v>354</v>
      </c>
      <c r="C34" s="1031"/>
      <c r="D34" s="1032"/>
      <c r="J34" s="141"/>
      <c r="K34" s="141"/>
      <c r="L34" s="141"/>
      <c r="M34" s="141"/>
    </row>
    <row r="35" spans="2:15" s="71" customFormat="1" ht="19" thickBot="1" x14ac:dyDescent="0.5">
      <c r="B35" s="1033" t="s">
        <v>48</v>
      </c>
      <c r="C35" s="1034"/>
      <c r="D35" s="1035"/>
      <c r="E35"/>
      <c r="F35"/>
      <c r="G35"/>
      <c r="H35"/>
      <c r="I35"/>
      <c r="N35" s="141"/>
      <c r="O35" s="141"/>
    </row>
    <row r="36" spans="2:15" s="71" customFormat="1" ht="15.5" x14ac:dyDescent="0.35">
      <c r="B36" s="118" t="s">
        <v>47</v>
      </c>
      <c r="C36" s="346">
        <f>'Describe Your Farm'!C14</f>
        <v>0</v>
      </c>
      <c r="D36" s="347" t="s">
        <v>9</v>
      </c>
      <c r="F36" s="274"/>
      <c r="G36" s="274"/>
      <c r="H36" s="69"/>
      <c r="I36"/>
      <c r="K36" s="72"/>
    </row>
    <row r="37" spans="2:15" s="71" customFormat="1" ht="15.5" x14ac:dyDescent="0.35">
      <c r="B37" s="119" t="s">
        <v>8</v>
      </c>
      <c r="C37" s="348">
        <f>'Describe Your Farm'!C15</f>
        <v>0</v>
      </c>
      <c r="D37" s="349" t="s">
        <v>9</v>
      </c>
      <c r="F37" s="274"/>
      <c r="G37" s="274"/>
      <c r="H37" s="69"/>
      <c r="I37"/>
    </row>
    <row r="38" spans="2:15" s="71" customFormat="1" ht="15.5" x14ac:dyDescent="0.35">
      <c r="B38" s="119" t="s">
        <v>11</v>
      </c>
      <c r="C38" s="286">
        <f>IFERROR(43500/(C36*C37),0)</f>
        <v>0</v>
      </c>
      <c r="D38" s="350" t="s">
        <v>12</v>
      </c>
      <c r="E38"/>
      <c r="F38" s="1036"/>
      <c r="G38" s="1036"/>
      <c r="H38" s="1036"/>
    </row>
    <row r="39" spans="2:15" s="71" customFormat="1" ht="15.5" x14ac:dyDescent="0.35">
      <c r="B39" s="806" t="s">
        <v>361</v>
      </c>
      <c r="C39" s="85">
        <v>0</v>
      </c>
      <c r="D39" s="351" t="str">
        <f>D4</f>
        <v>lbs, ct, bu</v>
      </c>
      <c r="E39"/>
      <c r="F39" s="1037"/>
      <c r="G39" s="1037"/>
      <c r="H39" s="1037"/>
    </row>
    <row r="40" spans="2:15" s="71" customFormat="1" ht="15.5" x14ac:dyDescent="0.35">
      <c r="B40" s="119" t="s">
        <v>125</v>
      </c>
      <c r="C40" s="352">
        <f>H32</f>
        <v>0</v>
      </c>
      <c r="D40" s="353" t="str">
        <f>D39</f>
        <v>lbs, ct, bu</v>
      </c>
      <c r="E40"/>
      <c r="F40" s="69"/>
      <c r="G40" s="69"/>
      <c r="H40" s="69"/>
      <c r="I40"/>
    </row>
    <row r="41" spans="2:15" s="71" customFormat="1" ht="15.5" x14ac:dyDescent="0.35">
      <c r="B41" s="806" t="s">
        <v>360</v>
      </c>
      <c r="C41" s="354">
        <f>IFERROR(C40/C39,0)</f>
        <v>0</v>
      </c>
      <c r="D41" s="345" t="s">
        <v>12</v>
      </c>
      <c r="E41"/>
      <c r="F41"/>
      <c r="G41"/>
      <c r="H41"/>
      <c r="I41"/>
    </row>
    <row r="42" spans="2:15" s="71" customFormat="1" ht="15.5" x14ac:dyDescent="0.35">
      <c r="B42" s="119" t="s">
        <v>126</v>
      </c>
      <c r="C42" s="354">
        <f>IFERROR(C41/C38,0)</f>
        <v>0</v>
      </c>
      <c r="D42" s="345" t="s">
        <v>13</v>
      </c>
      <c r="E42"/>
      <c r="F42"/>
      <c r="G42"/>
      <c r="H42"/>
      <c r="I42"/>
    </row>
    <row r="43" spans="2:15" s="71" customFormat="1" ht="15.5" x14ac:dyDescent="0.35">
      <c r="B43" s="119" t="s">
        <v>166</v>
      </c>
      <c r="C43" s="348">
        <f>'Describe Your Farm'!C21</f>
        <v>0</v>
      </c>
      <c r="D43" s="345" t="s">
        <v>13</v>
      </c>
      <c r="E43"/>
      <c r="F43"/>
      <c r="G43"/>
      <c r="H43"/>
      <c r="I43"/>
    </row>
    <row r="44" spans="2:15" s="71" customFormat="1" ht="15" thickBot="1" x14ac:dyDescent="0.4">
      <c r="B44" s="73"/>
      <c r="C44" s="117"/>
      <c r="D44" s="74"/>
      <c r="E44"/>
      <c r="F44"/>
      <c r="G44"/>
      <c r="J44"/>
      <c r="K44"/>
      <c r="L44"/>
      <c r="M44"/>
    </row>
    <row r="45" spans="2:15" ht="26.5" thickBot="1" x14ac:dyDescent="0.65">
      <c r="B45" s="940" t="s">
        <v>29</v>
      </c>
      <c r="C45" s="1028"/>
      <c r="D45" s="941"/>
      <c r="H45" s="30"/>
      <c r="J45" s="281"/>
      <c r="K45" s="281"/>
      <c r="L45" s="69"/>
      <c r="M45" s="69"/>
    </row>
    <row r="46" spans="2:15" s="69" customFormat="1" ht="15.5" x14ac:dyDescent="0.35">
      <c r="B46" s="657" t="s">
        <v>190</v>
      </c>
      <c r="C46" s="709" t="str">
        <f>'Describe Your Farm'!C14&amp;" "&amp;'Describe Your Farm'!D14</f>
        <v>0 feet</v>
      </c>
      <c r="D46" s="284"/>
      <c r="E46"/>
      <c r="F46"/>
      <c r="G46" s="280"/>
      <c r="H46" s="172"/>
      <c r="I46" s="172"/>
      <c r="J46" s="140"/>
      <c r="K46" s="140"/>
      <c r="L46"/>
      <c r="M46"/>
    </row>
    <row r="47" spans="2:15" ht="15.5" x14ac:dyDescent="0.35">
      <c r="B47" s="709" t="s">
        <v>32</v>
      </c>
      <c r="C47" s="710">
        <f>C41</f>
        <v>0</v>
      </c>
      <c r="D47" s="284"/>
      <c r="E47" s="284"/>
      <c r="F47" s="284"/>
      <c r="G47" s="77"/>
      <c r="H47" s="77"/>
      <c r="I47" s="77"/>
      <c r="J47" s="282"/>
      <c r="K47" s="282"/>
      <c r="L47" s="282"/>
      <c r="M47" s="282"/>
    </row>
    <row r="48" spans="2:15" s="282" customFormat="1" ht="15.5" x14ac:dyDescent="0.35">
      <c r="B48" s="283" t="s">
        <v>177</v>
      </c>
      <c r="C48" s="80">
        <v>0</v>
      </c>
    </row>
    <row r="49" spans="2:13" s="282" customFormat="1" x14ac:dyDescent="0.35">
      <c r="B49" s="283" t="s">
        <v>362</v>
      </c>
      <c r="C49" s="294">
        <v>0</v>
      </c>
      <c r="J49" s="140"/>
      <c r="K49" s="140"/>
      <c r="L49" s="71"/>
      <c r="M49" s="71"/>
    </row>
    <row r="50" spans="2:13" s="71" customFormat="1" ht="15.75" customHeight="1" x14ac:dyDescent="0.35">
      <c r="B50" s="995" t="s">
        <v>57</v>
      </c>
      <c r="C50" s="997" t="s">
        <v>319</v>
      </c>
      <c r="D50" s="998"/>
      <c r="E50" s="999" t="s">
        <v>6</v>
      </c>
      <c r="F50" s="990" t="s">
        <v>182</v>
      </c>
      <c r="G50" s="76"/>
      <c r="H50" s="1049"/>
      <c r="I50" s="1050"/>
      <c r="J50" s="140"/>
      <c r="K50" s="140"/>
    </row>
    <row r="51" spans="2:13" s="71" customFormat="1" ht="15.5" x14ac:dyDescent="0.35">
      <c r="B51" s="996"/>
      <c r="C51" s="681" t="s">
        <v>134</v>
      </c>
      <c r="D51" s="673" t="s">
        <v>135</v>
      </c>
      <c r="E51" s="1000"/>
      <c r="F51" s="1001"/>
      <c r="G51" s="76"/>
      <c r="H51" s="1049"/>
      <c r="I51" s="1050"/>
      <c r="J51" s="140"/>
      <c r="K51" s="140"/>
      <c r="L51"/>
      <c r="M51"/>
    </row>
    <row r="52" spans="2:13" ht="15.5" x14ac:dyDescent="0.35">
      <c r="B52" s="686" t="s">
        <v>50</v>
      </c>
      <c r="C52" s="91">
        <v>0</v>
      </c>
      <c r="D52" s="91">
        <v>0</v>
      </c>
      <c r="E52" s="676" t="s">
        <v>320</v>
      </c>
      <c r="F52" s="687"/>
      <c r="G52" s="76"/>
      <c r="H52" s="76"/>
      <c r="I52" s="76"/>
      <c r="J52" s="140"/>
      <c r="K52" s="140"/>
    </row>
    <row r="53" spans="2:13" ht="15.5" x14ac:dyDescent="0.35">
      <c r="B53" s="688" t="s">
        <v>155</v>
      </c>
      <c r="C53" s="80">
        <v>0</v>
      </c>
      <c r="D53" s="80">
        <v>0</v>
      </c>
      <c r="E53" s="674" t="s">
        <v>320</v>
      </c>
      <c r="F53" s="687"/>
      <c r="G53" s="76"/>
      <c r="H53" s="76"/>
      <c r="I53" s="76"/>
      <c r="J53" s="140"/>
      <c r="K53" s="140"/>
    </row>
    <row r="54" spans="2:13" ht="15.5" x14ac:dyDescent="0.35">
      <c r="B54" s="688" t="s">
        <v>156</v>
      </c>
      <c r="C54" s="80">
        <v>0</v>
      </c>
      <c r="D54" s="80">
        <v>0</v>
      </c>
      <c r="E54" s="674" t="s">
        <v>320</v>
      </c>
      <c r="F54" s="687"/>
      <c r="G54" s="76"/>
      <c r="H54" s="76"/>
      <c r="I54" s="76"/>
      <c r="J54" s="77"/>
      <c r="K54" s="77"/>
      <c r="L54" s="76"/>
      <c r="M54" s="76"/>
    </row>
    <row r="55" spans="2:13" s="76" customFormat="1" ht="15.5" x14ac:dyDescent="0.35">
      <c r="B55" s="688" t="s">
        <v>157</v>
      </c>
      <c r="C55" s="80">
        <v>0</v>
      </c>
      <c r="D55" s="80">
        <v>0</v>
      </c>
      <c r="E55" s="674" t="s">
        <v>320</v>
      </c>
      <c r="F55" s="687"/>
      <c r="J55" s="77"/>
      <c r="K55" s="77"/>
    </row>
    <row r="56" spans="2:13" s="76" customFormat="1" ht="15.5" x14ac:dyDescent="0.35">
      <c r="B56" s="86" t="s">
        <v>51</v>
      </c>
      <c r="C56" s="80">
        <v>0</v>
      </c>
      <c r="D56" s="80">
        <v>0</v>
      </c>
      <c r="E56" s="674" t="s">
        <v>320</v>
      </c>
      <c r="F56" s="687"/>
      <c r="J56" s="77"/>
      <c r="K56" s="77"/>
    </row>
    <row r="57" spans="2:13" s="76" customFormat="1" ht="15.5" x14ac:dyDescent="0.35">
      <c r="B57" s="566" t="s">
        <v>236</v>
      </c>
      <c r="C57" s="80">
        <v>0</v>
      </c>
      <c r="D57" s="80">
        <v>0</v>
      </c>
      <c r="E57" s="674" t="s">
        <v>320</v>
      </c>
      <c r="F57" s="687"/>
      <c r="J57" s="77"/>
      <c r="K57" s="77"/>
    </row>
    <row r="58" spans="2:13" s="76" customFormat="1" ht="15.5" x14ac:dyDescent="0.35">
      <c r="B58" s="689" t="s">
        <v>58</v>
      </c>
      <c r="C58" s="287">
        <f>SUM(C52:C57)/60</f>
        <v>0</v>
      </c>
      <c r="D58" s="288">
        <f>(SUM(D52:D57))/60</f>
        <v>0</v>
      </c>
      <c r="E58" s="675" t="s">
        <v>321</v>
      </c>
      <c r="F58" s="690">
        <f>(C58*E100)+(D58*E101)</f>
        <v>0</v>
      </c>
      <c r="J58" s="77"/>
      <c r="K58" s="77"/>
    </row>
    <row r="59" spans="2:13" s="76" customFormat="1" ht="15.75" customHeight="1" x14ac:dyDescent="0.35">
      <c r="B59" s="985" t="s">
        <v>56</v>
      </c>
      <c r="C59" s="987" t="s">
        <v>319</v>
      </c>
      <c r="D59" s="987"/>
      <c r="E59" s="988" t="s">
        <v>6</v>
      </c>
      <c r="F59" s="990" t="s">
        <v>182</v>
      </c>
      <c r="J59" s="77"/>
    </row>
    <row r="60" spans="2:13" s="76" customFormat="1" ht="15.5" x14ac:dyDescent="0.35">
      <c r="B60" s="985"/>
      <c r="C60" s="876" t="s">
        <v>134</v>
      </c>
      <c r="D60" s="673" t="s">
        <v>135</v>
      </c>
      <c r="E60" s="988"/>
      <c r="F60" s="1001"/>
      <c r="J60" s="77"/>
    </row>
    <row r="61" spans="2:13" s="76" customFormat="1" ht="15.5" x14ac:dyDescent="0.35">
      <c r="B61" s="686" t="s">
        <v>41</v>
      </c>
      <c r="C61" s="91">
        <v>0</v>
      </c>
      <c r="D61" s="91">
        <v>0</v>
      </c>
      <c r="E61" s="676" t="s">
        <v>320</v>
      </c>
      <c r="F61" s="687"/>
    </row>
    <row r="62" spans="2:13" s="76" customFormat="1" ht="15.5" x14ac:dyDescent="0.35">
      <c r="B62" s="688" t="s">
        <v>179</v>
      </c>
      <c r="C62" s="80">
        <v>0</v>
      </c>
      <c r="D62" s="80">
        <v>0</v>
      </c>
      <c r="E62" s="674" t="s">
        <v>320</v>
      </c>
      <c r="F62" s="687"/>
    </row>
    <row r="63" spans="2:13" s="76" customFormat="1" ht="15.5" x14ac:dyDescent="0.35">
      <c r="B63" s="688" t="s">
        <v>180</v>
      </c>
      <c r="C63" s="80">
        <v>0</v>
      </c>
      <c r="D63" s="80">
        <v>0</v>
      </c>
      <c r="E63" s="674" t="s">
        <v>320</v>
      </c>
      <c r="F63" s="687"/>
    </row>
    <row r="64" spans="2:13" s="76" customFormat="1" ht="15.5" x14ac:dyDescent="0.35">
      <c r="B64" s="688" t="s">
        <v>181</v>
      </c>
      <c r="C64" s="80">
        <v>0</v>
      </c>
      <c r="D64" s="80">
        <v>0</v>
      </c>
      <c r="E64" s="674" t="s">
        <v>320</v>
      </c>
      <c r="F64" s="687"/>
    </row>
    <row r="65" spans="2:13" s="76" customFormat="1" ht="15.5" x14ac:dyDescent="0.35">
      <c r="B65" s="688" t="s">
        <v>42</v>
      </c>
      <c r="C65" s="80">
        <v>0</v>
      </c>
      <c r="D65" s="80">
        <v>0</v>
      </c>
      <c r="E65" s="674" t="s">
        <v>320</v>
      </c>
      <c r="F65" s="687"/>
    </row>
    <row r="66" spans="2:13" s="76" customFormat="1" ht="15.5" x14ac:dyDescent="0.35">
      <c r="B66" s="688" t="s">
        <v>43</v>
      </c>
      <c r="C66" s="80">
        <v>0</v>
      </c>
      <c r="D66" s="80">
        <v>0</v>
      </c>
      <c r="E66" s="674" t="s">
        <v>320</v>
      </c>
      <c r="F66" s="687"/>
    </row>
    <row r="67" spans="2:13" s="76" customFormat="1" ht="15.5" x14ac:dyDescent="0.35">
      <c r="B67" s="691" t="s">
        <v>286</v>
      </c>
      <c r="C67" s="96">
        <v>0</v>
      </c>
      <c r="D67" s="96">
        <v>0</v>
      </c>
      <c r="E67" s="674" t="s">
        <v>320</v>
      </c>
      <c r="F67" s="687"/>
    </row>
    <row r="68" spans="2:13" s="76" customFormat="1" ht="15.5" x14ac:dyDescent="0.35">
      <c r="B68" s="691" t="s">
        <v>408</v>
      </c>
      <c r="C68" s="96">
        <v>0</v>
      </c>
      <c r="D68" s="96">
        <v>0</v>
      </c>
      <c r="E68" s="674" t="s">
        <v>320</v>
      </c>
      <c r="F68" s="687"/>
    </row>
    <row r="69" spans="2:13" s="76" customFormat="1" ht="15.5" x14ac:dyDescent="0.35">
      <c r="B69" s="86" t="s">
        <v>44</v>
      </c>
      <c r="C69" s="80">
        <v>0</v>
      </c>
      <c r="D69" s="80">
        <v>0</v>
      </c>
      <c r="E69" s="674" t="s">
        <v>320</v>
      </c>
      <c r="F69" s="687"/>
    </row>
    <row r="70" spans="2:13" s="76" customFormat="1" ht="15.5" x14ac:dyDescent="0.35">
      <c r="B70" s="566" t="s">
        <v>236</v>
      </c>
      <c r="C70" s="80">
        <v>0</v>
      </c>
      <c r="D70" s="80">
        <v>0</v>
      </c>
      <c r="E70" s="674" t="s">
        <v>320</v>
      </c>
      <c r="F70" s="687"/>
    </row>
    <row r="71" spans="2:13" s="76" customFormat="1" ht="15.5" x14ac:dyDescent="0.35">
      <c r="B71" s="689" t="s">
        <v>53</v>
      </c>
      <c r="C71" s="287">
        <f>SUM(C61:C70)/60</f>
        <v>0</v>
      </c>
      <c r="D71" s="287">
        <f>SUM(D61:D70)/60</f>
        <v>0</v>
      </c>
      <c r="E71" s="682" t="s">
        <v>321</v>
      </c>
      <c r="F71" s="692">
        <f>(C71*E100)+(D71*E101)</f>
        <v>0</v>
      </c>
      <c r="J71" s="279"/>
      <c r="K71" s="279"/>
      <c r="L71" s="279"/>
      <c r="M71" s="279"/>
    </row>
    <row r="72" spans="2:13" s="279" customFormat="1" ht="15.75" customHeight="1" x14ac:dyDescent="0.35">
      <c r="B72" s="985" t="s">
        <v>55</v>
      </c>
      <c r="C72" s="987" t="s">
        <v>319</v>
      </c>
      <c r="D72" s="987"/>
      <c r="E72" s="989" t="s">
        <v>6</v>
      </c>
      <c r="F72" s="990" t="s">
        <v>182</v>
      </c>
    </row>
    <row r="73" spans="2:13" s="279" customFormat="1" ht="15.5" x14ac:dyDescent="0.35">
      <c r="B73" s="985"/>
      <c r="C73" s="273" t="s">
        <v>134</v>
      </c>
      <c r="D73" s="289" t="s">
        <v>135</v>
      </c>
      <c r="E73" s="1005"/>
      <c r="F73" s="1001"/>
      <c r="J73" s="76"/>
      <c r="K73" s="76"/>
      <c r="L73" s="76"/>
      <c r="M73" s="76"/>
    </row>
    <row r="74" spans="2:13" s="76" customFormat="1" ht="15.5" x14ac:dyDescent="0.35">
      <c r="B74" s="693" t="s">
        <v>185</v>
      </c>
      <c r="C74" s="91">
        <v>0</v>
      </c>
      <c r="D74" s="91">
        <v>0</v>
      </c>
      <c r="E74" s="676" t="s">
        <v>321</v>
      </c>
      <c r="F74" s="694"/>
    </row>
    <row r="75" spans="2:13" s="76" customFormat="1" ht="15.5" x14ac:dyDescent="0.35">
      <c r="B75" s="695" t="s">
        <v>30</v>
      </c>
      <c r="C75" s="80">
        <v>0</v>
      </c>
      <c r="D75" s="80">
        <v>0</v>
      </c>
      <c r="E75" s="674" t="s">
        <v>321</v>
      </c>
      <c r="F75" s="694"/>
    </row>
    <row r="76" spans="2:13" s="76" customFormat="1" ht="15.5" x14ac:dyDescent="0.35">
      <c r="B76" s="695" t="s">
        <v>31</v>
      </c>
      <c r="C76" s="80">
        <v>0</v>
      </c>
      <c r="D76" s="80">
        <v>0</v>
      </c>
      <c r="E76" s="674" t="s">
        <v>321</v>
      </c>
      <c r="F76" s="694"/>
    </row>
    <row r="77" spans="2:13" s="76" customFormat="1" ht="15.5" x14ac:dyDescent="0.35">
      <c r="B77" s="695" t="s">
        <v>90</v>
      </c>
      <c r="C77" s="80">
        <v>0</v>
      </c>
      <c r="D77" s="80">
        <v>0</v>
      </c>
      <c r="E77" s="674" t="s">
        <v>321</v>
      </c>
      <c r="F77" s="694"/>
    </row>
    <row r="78" spans="2:13" s="76" customFormat="1" ht="15.5" x14ac:dyDescent="0.35">
      <c r="B78" s="695" t="s">
        <v>89</v>
      </c>
      <c r="C78" s="80">
        <v>0</v>
      </c>
      <c r="D78" s="80">
        <v>0</v>
      </c>
      <c r="E78" s="674" t="s">
        <v>321</v>
      </c>
      <c r="F78" s="694"/>
    </row>
    <row r="79" spans="2:13" s="76" customFormat="1" ht="15.5" x14ac:dyDescent="0.35">
      <c r="B79" s="695" t="s">
        <v>412</v>
      </c>
      <c r="C79" s="80">
        <v>0</v>
      </c>
      <c r="D79" s="80">
        <v>0</v>
      </c>
      <c r="E79" s="674" t="s">
        <v>321</v>
      </c>
      <c r="F79" s="694"/>
    </row>
    <row r="80" spans="2:13" s="76" customFormat="1" ht="15.5" x14ac:dyDescent="0.35">
      <c r="B80" s="883" t="s">
        <v>37</v>
      </c>
      <c r="C80" s="80">
        <v>0</v>
      </c>
      <c r="D80" s="80">
        <v>0</v>
      </c>
      <c r="E80" s="674" t="s">
        <v>321</v>
      </c>
      <c r="F80" s="694"/>
    </row>
    <row r="81" spans="2:13" s="76" customFormat="1" ht="15.5" x14ac:dyDescent="0.35">
      <c r="B81" s="566" t="s">
        <v>236</v>
      </c>
      <c r="C81" s="80">
        <v>0</v>
      </c>
      <c r="D81" s="80">
        <v>0</v>
      </c>
      <c r="E81" s="674" t="s">
        <v>321</v>
      </c>
      <c r="F81" s="687"/>
    </row>
    <row r="82" spans="2:13" s="76" customFormat="1" ht="15.5" x14ac:dyDescent="0.35">
      <c r="B82" s="696" t="s">
        <v>137</v>
      </c>
      <c r="C82" s="683">
        <f>SUM(C74:C81)</f>
        <v>0</v>
      </c>
      <c r="D82" s="684">
        <f>SUM(D74:D81)</f>
        <v>0</v>
      </c>
      <c r="E82" s="685" t="s">
        <v>321</v>
      </c>
      <c r="F82" s="697">
        <f>(C82*E100)+(D82*E101)</f>
        <v>0</v>
      </c>
      <c r="G82" s="138"/>
    </row>
    <row r="83" spans="2:13" s="76" customFormat="1" ht="15.75" customHeight="1" x14ac:dyDescent="0.35">
      <c r="B83" s="985" t="s">
        <v>54</v>
      </c>
      <c r="C83" s="987" t="s">
        <v>319</v>
      </c>
      <c r="D83" s="987"/>
      <c r="E83" s="988" t="s">
        <v>6</v>
      </c>
      <c r="F83" s="990" t="s">
        <v>182</v>
      </c>
    </row>
    <row r="84" spans="2:13" s="76" customFormat="1" ht="15.5" x14ac:dyDescent="0.35">
      <c r="B84" s="986"/>
      <c r="C84" s="711" t="s">
        <v>134</v>
      </c>
      <c r="D84" s="285" t="s">
        <v>135</v>
      </c>
      <c r="E84" s="989"/>
      <c r="F84" s="991"/>
    </row>
    <row r="85" spans="2:13" s="76" customFormat="1" ht="15.5" x14ac:dyDescent="0.35">
      <c r="B85" s="993" t="str">
        <f>"Remember: Estimated Total Crop Yield per Bed is "&amp;C39&amp;" "&amp;D39</f>
        <v>Remember: Estimated Total Crop Yield per Bed is 0 lbs, ct, bu</v>
      </c>
      <c r="C85" s="994"/>
      <c r="D85" s="712"/>
      <c r="E85" s="713"/>
      <c r="F85" s="714"/>
    </row>
    <row r="86" spans="2:13" s="76" customFormat="1" ht="15.5" x14ac:dyDescent="0.35">
      <c r="B86" s="693" t="s">
        <v>33</v>
      </c>
      <c r="C86" s="79">
        <v>0</v>
      </c>
      <c r="D86" s="79">
        <v>0</v>
      </c>
      <c r="E86" s="677" t="s">
        <v>321</v>
      </c>
      <c r="F86" s="694"/>
    </row>
    <row r="87" spans="2:13" s="76" customFormat="1" ht="15.5" x14ac:dyDescent="0.35">
      <c r="B87" s="698" t="s">
        <v>34</v>
      </c>
      <c r="C87" s="80">
        <v>0</v>
      </c>
      <c r="D87" s="80">
        <v>0</v>
      </c>
      <c r="E87" s="679" t="s">
        <v>321</v>
      </c>
      <c r="F87" s="699"/>
    </row>
    <row r="88" spans="2:13" s="76" customFormat="1" ht="15.5" x14ac:dyDescent="0.35">
      <c r="B88" s="700" t="s">
        <v>36</v>
      </c>
      <c r="C88" s="80">
        <v>0</v>
      </c>
      <c r="D88" s="80">
        <v>0</v>
      </c>
      <c r="E88" s="679" t="s">
        <v>321</v>
      </c>
      <c r="F88" s="699"/>
    </row>
    <row r="89" spans="2:13" s="76" customFormat="1" ht="15.5" x14ac:dyDescent="0.35">
      <c r="B89" s="641" t="s">
        <v>412</v>
      </c>
      <c r="C89" s="97">
        <v>0</v>
      </c>
      <c r="D89" s="97">
        <v>0</v>
      </c>
      <c r="E89" s="678" t="s">
        <v>321</v>
      </c>
      <c r="F89" s="701"/>
    </row>
    <row r="90" spans="2:13" s="76" customFormat="1" ht="15.5" x14ac:dyDescent="0.35">
      <c r="B90" s="883" t="s">
        <v>35</v>
      </c>
      <c r="C90" s="97">
        <v>0</v>
      </c>
      <c r="D90" s="97">
        <v>0</v>
      </c>
      <c r="E90" s="678" t="s">
        <v>321</v>
      </c>
      <c r="F90" s="701"/>
    </row>
    <row r="91" spans="2:13" s="76" customFormat="1" ht="15.5" x14ac:dyDescent="0.35">
      <c r="B91" s="566" t="s">
        <v>236</v>
      </c>
      <c r="C91" s="80">
        <v>0</v>
      </c>
      <c r="D91" s="80">
        <v>0</v>
      </c>
      <c r="E91" s="674" t="s">
        <v>321</v>
      </c>
      <c r="F91" s="687"/>
    </row>
    <row r="92" spans="2:13" s="76" customFormat="1" ht="15.5" x14ac:dyDescent="0.35">
      <c r="B92" s="702" t="s">
        <v>138</v>
      </c>
      <c r="C92" s="290">
        <f>SUM(C86:C91)</f>
        <v>0</v>
      </c>
      <c r="D92" s="291">
        <f>SUM(D86:D91)</f>
        <v>0</v>
      </c>
      <c r="E92" s="680" t="s">
        <v>321</v>
      </c>
      <c r="F92" s="703">
        <f>(C92*E100)+(D92*E101)</f>
        <v>0</v>
      </c>
      <c r="G92" s="139"/>
      <c r="J92" s="357"/>
      <c r="K92" s="357"/>
      <c r="L92" s="357"/>
      <c r="M92" s="357"/>
    </row>
    <row r="93" spans="2:13" s="357" customFormat="1" ht="15.5" x14ac:dyDescent="0.35">
      <c r="B93" s="704"/>
      <c r="C93" s="715" t="s">
        <v>134</v>
      </c>
      <c r="D93" s="715" t="s">
        <v>135</v>
      </c>
      <c r="E93" s="292"/>
      <c r="F93" s="705"/>
      <c r="J93" s="76"/>
      <c r="K93" s="76"/>
      <c r="L93" s="76"/>
      <c r="M93" s="76"/>
    </row>
    <row r="94" spans="2:13" s="76" customFormat="1" ht="15.5" x14ac:dyDescent="0.35">
      <c r="B94" s="706" t="s">
        <v>161</v>
      </c>
      <c r="C94" s="564">
        <f>SUM(C58,C71,C82,C92)</f>
        <v>0</v>
      </c>
      <c r="D94" s="564">
        <f>SUM(D58,D71,D82,D92)</f>
        <v>0</v>
      </c>
      <c r="E94" s="677" t="s">
        <v>321</v>
      </c>
      <c r="F94" s="707"/>
    </row>
    <row r="95" spans="2:13" s="76" customFormat="1" ht="18.75" customHeight="1" x14ac:dyDescent="0.35">
      <c r="B95" s="725" t="s">
        <v>162</v>
      </c>
      <c r="C95" s="726">
        <f>C94*C47</f>
        <v>0</v>
      </c>
      <c r="D95" s="726">
        <f>D94*F97</f>
        <v>0</v>
      </c>
      <c r="E95" s="678" t="s">
        <v>321</v>
      </c>
      <c r="F95" s="708"/>
      <c r="H95" s="565"/>
      <c r="I95" s="173"/>
    </row>
    <row r="96" spans="2:13" s="357" customFormat="1" ht="15.5" x14ac:dyDescent="0.35">
      <c r="D96" s="630"/>
      <c r="E96" s="657" t="s">
        <v>322</v>
      </c>
      <c r="F96" s="268">
        <f>F58+F71+F82+F92</f>
        <v>0</v>
      </c>
      <c r="G96" s="443"/>
      <c r="H96" s="565"/>
      <c r="I96" s="914"/>
      <c r="J96" s="915"/>
      <c r="K96" s="915"/>
      <c r="L96" s="915"/>
      <c r="M96" s="915"/>
    </row>
    <row r="97" spans="2:16" s="357" customFormat="1" ht="15.5" x14ac:dyDescent="0.35">
      <c r="D97" s="630"/>
      <c r="E97" s="657" t="s">
        <v>139</v>
      </c>
      <c r="F97" s="874">
        <f>C41</f>
        <v>0</v>
      </c>
      <c r="G97" s="443"/>
      <c r="J97" s="915"/>
      <c r="K97" s="915"/>
      <c r="L97" s="915"/>
      <c r="M97" s="915"/>
      <c r="N97" s="915"/>
      <c r="O97" s="915"/>
      <c r="P97" s="915"/>
    </row>
    <row r="98" spans="2:16" s="357" customFormat="1" ht="15.5" x14ac:dyDescent="0.35">
      <c r="D98" s="630"/>
      <c r="E98" s="657" t="s">
        <v>323</v>
      </c>
      <c r="F98" s="268">
        <f>F96*F97</f>
        <v>0</v>
      </c>
      <c r="G98" s="443"/>
      <c r="J98" s="915"/>
      <c r="K98" s="915"/>
      <c r="L98" s="915"/>
      <c r="M98" s="915"/>
      <c r="N98" s="915"/>
      <c r="O98" s="915"/>
      <c r="P98" s="915"/>
    </row>
    <row r="99" spans="2:16" s="76" customFormat="1" ht="18.5" x14ac:dyDescent="0.45">
      <c r="B99" s="31"/>
      <c r="C99" s="984" t="s">
        <v>324</v>
      </c>
      <c r="D99" s="984"/>
      <c r="E99" s="984"/>
      <c r="F99" s="631"/>
      <c r="G99" s="77"/>
      <c r="J99" s="326"/>
      <c r="K99" s="326"/>
      <c r="L99" s="326"/>
      <c r="M99" s="326"/>
      <c r="N99" s="326"/>
      <c r="O99" s="326"/>
      <c r="P99" s="326"/>
    </row>
    <row r="100" spans="2:16" s="76" customFormat="1" ht="15.5" x14ac:dyDescent="0.35">
      <c r="B100" s="629"/>
      <c r="C100" s="716"/>
      <c r="D100" s="717" t="s">
        <v>285</v>
      </c>
      <c r="E100" s="718">
        <f>' Labor Overheads'!C23</f>
        <v>0</v>
      </c>
      <c r="F100" s="631"/>
      <c r="G100" s="77"/>
      <c r="J100" s="326"/>
      <c r="K100" s="326"/>
      <c r="L100" s="326"/>
      <c r="M100" s="326"/>
      <c r="N100" s="326"/>
      <c r="O100" s="326"/>
      <c r="P100" s="326"/>
    </row>
    <row r="101" spans="2:16" s="76" customFormat="1" ht="18.5" x14ac:dyDescent="0.45">
      <c r="B101" s="629"/>
      <c r="C101" s="719"/>
      <c r="D101" s="657" t="s">
        <v>291</v>
      </c>
      <c r="E101" s="720">
        <f>' Labor Overheads'!$C$12</f>
        <v>0</v>
      </c>
      <c r="F101" s="31"/>
      <c r="G101" s="77"/>
      <c r="J101" s="326"/>
      <c r="K101" s="326"/>
      <c r="L101" s="326"/>
      <c r="M101" s="326"/>
      <c r="N101" s="326"/>
      <c r="O101" s="326"/>
      <c r="P101" s="326"/>
    </row>
    <row r="102" spans="2:16" s="76" customFormat="1" ht="18.5" x14ac:dyDescent="0.45">
      <c r="B102" s="629"/>
      <c r="C102" s="719"/>
      <c r="D102" s="565" t="s">
        <v>326</v>
      </c>
      <c r="E102" s="721">
        <f>D95*E101</f>
        <v>0</v>
      </c>
      <c r="F102" s="31"/>
      <c r="G102" s="77"/>
      <c r="J102" s="326"/>
      <c r="K102" s="326"/>
      <c r="L102" s="326"/>
      <c r="M102" s="326"/>
      <c r="N102" s="326"/>
      <c r="O102" s="326"/>
      <c r="P102" s="326"/>
    </row>
    <row r="103" spans="2:16" s="76" customFormat="1" ht="18.5" x14ac:dyDescent="0.45">
      <c r="B103" s="629"/>
      <c r="C103" s="722"/>
      <c r="D103" s="723" t="s">
        <v>325</v>
      </c>
      <c r="E103" s="724">
        <f>C95*E100</f>
        <v>0</v>
      </c>
      <c r="F103" s="31"/>
      <c r="G103" s="77"/>
      <c r="J103" s="326"/>
      <c r="K103" s="326"/>
      <c r="L103" s="326"/>
      <c r="M103" s="326"/>
      <c r="N103" s="326"/>
      <c r="O103" s="326"/>
      <c r="P103" s="326"/>
    </row>
    <row r="104" spans="2:16" s="76" customFormat="1" ht="16" thickBot="1" x14ac:dyDescent="0.4">
      <c r="B104" s="77"/>
      <c r="C104" s="77"/>
      <c r="D104" s="77"/>
      <c r="E104" s="78"/>
      <c r="F104" s="268"/>
      <c r="G104" s="77"/>
      <c r="N104" s="326"/>
      <c r="O104" s="326"/>
      <c r="P104" s="326"/>
    </row>
    <row r="105" spans="2:16" s="76" customFormat="1" ht="26.5" thickBot="1" x14ac:dyDescent="0.65">
      <c r="B105" s="940" t="s">
        <v>38</v>
      </c>
      <c r="C105" s="1028"/>
      <c r="D105" s="941"/>
      <c r="E105"/>
    </row>
    <row r="106" spans="2:16" s="76" customFormat="1" ht="15.5" x14ac:dyDescent="0.35">
      <c r="B106" s="304" t="s">
        <v>93</v>
      </c>
      <c r="C106" s="305" t="s">
        <v>91</v>
      </c>
      <c r="D106" s="306" t="s">
        <v>6</v>
      </c>
      <c r="E106" s="306" t="s">
        <v>7</v>
      </c>
      <c r="F106" s="299" t="s">
        <v>15</v>
      </c>
      <c r="G106" s="300" t="s">
        <v>158</v>
      </c>
      <c r="H106" s="301" t="s">
        <v>26</v>
      </c>
      <c r="I106" s="71"/>
    </row>
    <row r="107" spans="2:16" s="76" customFormat="1" ht="15.5" x14ac:dyDescent="0.35">
      <c r="B107" s="84" t="s">
        <v>49</v>
      </c>
      <c r="C107" s="85">
        <v>0</v>
      </c>
      <c r="D107" s="86" t="s">
        <v>96</v>
      </c>
      <c r="E107" s="87">
        <v>0</v>
      </c>
      <c r="F107" s="83">
        <f>C107*E107</f>
        <v>0</v>
      </c>
      <c r="G107" s="231">
        <f>C41</f>
        <v>0</v>
      </c>
      <c r="H107" s="88">
        <f>F107*G107</f>
        <v>0</v>
      </c>
      <c r="I107"/>
    </row>
    <row r="108" spans="2:16" s="76" customFormat="1" ht="15.75" customHeight="1" x14ac:dyDescent="0.35">
      <c r="B108" s="237" t="s">
        <v>49</v>
      </c>
      <c r="C108" s="97">
        <v>0</v>
      </c>
      <c r="D108" s="238" t="s">
        <v>96</v>
      </c>
      <c r="E108" s="239">
        <v>0</v>
      </c>
      <c r="F108" s="232">
        <f>C108*E108</f>
        <v>0</v>
      </c>
      <c r="G108" s="240">
        <f>C41</f>
        <v>0</v>
      </c>
      <c r="H108" s="233">
        <f>F108*G108</f>
        <v>0</v>
      </c>
      <c r="I108"/>
    </row>
    <row r="109" spans="2:16" s="76" customFormat="1" ht="18.75" customHeight="1" x14ac:dyDescent="0.35">
      <c r="B109" s="242"/>
      <c r="C109" s="243"/>
      <c r="D109" s="244"/>
      <c r="E109" s="243"/>
      <c r="F109" s="245">
        <f>SUM(F107:F108)</f>
        <v>0</v>
      </c>
      <c r="G109" s="246"/>
      <c r="H109" s="247">
        <f>SUM(H107:H108)</f>
        <v>0</v>
      </c>
      <c r="I109"/>
    </row>
    <row r="110" spans="2:16" s="76" customFormat="1" ht="15.5" x14ac:dyDescent="0.35">
      <c r="B110" s="303" t="s">
        <v>92</v>
      </c>
      <c r="C110" s="297" t="s">
        <v>91</v>
      </c>
      <c r="D110" s="297" t="s">
        <v>6</v>
      </c>
      <c r="E110" s="298" t="s">
        <v>7</v>
      </c>
      <c r="F110" s="299" t="s">
        <v>15</v>
      </c>
      <c r="G110" s="300" t="s">
        <v>158</v>
      </c>
      <c r="H110" s="301" t="s">
        <v>26</v>
      </c>
      <c r="J110" s="326"/>
      <c r="K110" s="326"/>
      <c r="L110" s="326"/>
      <c r="M110" s="326"/>
    </row>
    <row r="111" spans="2:16" s="76" customFormat="1" ht="15.5" x14ac:dyDescent="0.35">
      <c r="B111" s="99" t="s">
        <v>14</v>
      </c>
      <c r="C111" s="80">
        <v>0</v>
      </c>
      <c r="D111" s="417" t="s">
        <v>413</v>
      </c>
      <c r="E111" s="82">
        <v>0</v>
      </c>
      <c r="F111" s="83">
        <f t="shared" ref="F111:F119" si="0">C111*E111</f>
        <v>0</v>
      </c>
      <c r="G111" s="231">
        <f>C41</f>
        <v>0</v>
      </c>
      <c r="H111" s="88">
        <f t="shared" ref="H111:H119" si="1">F111*G111</f>
        <v>0</v>
      </c>
      <c r="J111" s="326"/>
      <c r="K111" s="326"/>
      <c r="L111" s="326"/>
      <c r="M111" s="326"/>
      <c r="N111" s="326"/>
      <c r="O111" s="326"/>
      <c r="P111" s="326"/>
    </row>
    <row r="112" spans="2:16" s="76" customFormat="1" ht="15.5" x14ac:dyDescent="0.35">
      <c r="B112" s="639" t="s">
        <v>287</v>
      </c>
      <c r="C112" s="80">
        <v>0</v>
      </c>
      <c r="D112" s="92" t="s">
        <v>17</v>
      </c>
      <c r="E112" s="82">
        <v>0</v>
      </c>
      <c r="F112" s="83">
        <f t="shared" si="0"/>
        <v>0</v>
      </c>
      <c r="G112" s="231">
        <f>C41</f>
        <v>0</v>
      </c>
      <c r="H112" s="88">
        <f t="shared" si="1"/>
        <v>0</v>
      </c>
      <c r="J112" s="326"/>
      <c r="K112" s="326"/>
      <c r="L112" s="326"/>
      <c r="M112" s="326"/>
      <c r="N112" s="326"/>
      <c r="O112" s="326"/>
      <c r="P112" s="326"/>
    </row>
    <row r="113" spans="2:17" s="76" customFormat="1" ht="15.5" x14ac:dyDescent="0.35">
      <c r="B113" s="99" t="s">
        <v>127</v>
      </c>
      <c r="C113" s="80">
        <v>0</v>
      </c>
      <c r="D113" s="92" t="s">
        <v>10</v>
      </c>
      <c r="E113" s="82">
        <v>0</v>
      </c>
      <c r="F113" s="83">
        <f t="shared" si="0"/>
        <v>0</v>
      </c>
      <c r="G113" s="231">
        <f>C41</f>
        <v>0</v>
      </c>
      <c r="H113" s="88">
        <f t="shared" si="1"/>
        <v>0</v>
      </c>
      <c r="J113" s="326"/>
      <c r="K113" s="326"/>
      <c r="L113" s="326"/>
      <c r="M113" s="326"/>
      <c r="N113" s="326"/>
      <c r="O113" s="326"/>
      <c r="P113" s="326"/>
    </row>
    <row r="114" spans="2:17" s="76" customFormat="1" ht="15.5" x14ac:dyDescent="0.35">
      <c r="B114" s="99" t="s">
        <v>128</v>
      </c>
      <c r="C114" s="80">
        <v>0</v>
      </c>
      <c r="D114" s="92" t="s">
        <v>10</v>
      </c>
      <c r="E114" s="82">
        <v>0</v>
      </c>
      <c r="F114" s="83">
        <f t="shared" si="0"/>
        <v>0</v>
      </c>
      <c r="G114" s="231">
        <f>C41</f>
        <v>0</v>
      </c>
      <c r="H114" s="88">
        <f t="shared" si="1"/>
        <v>0</v>
      </c>
      <c r="J114" s="326"/>
      <c r="K114" s="326"/>
      <c r="L114" s="326"/>
      <c r="M114" s="326"/>
      <c r="N114" s="326"/>
      <c r="O114" s="327"/>
      <c r="P114" s="328"/>
      <c r="Q114" s="71"/>
    </row>
    <row r="115" spans="2:17" s="76" customFormat="1" ht="15.5" x14ac:dyDescent="0.35">
      <c r="B115" s="99" t="s">
        <v>129</v>
      </c>
      <c r="C115" s="80">
        <v>0</v>
      </c>
      <c r="D115" s="92" t="s">
        <v>16</v>
      </c>
      <c r="E115" s="82">
        <v>0</v>
      </c>
      <c r="F115" s="83">
        <f t="shared" si="0"/>
        <v>0</v>
      </c>
      <c r="G115" s="231">
        <f>C41</f>
        <v>0</v>
      </c>
      <c r="H115" s="88">
        <f t="shared" si="1"/>
        <v>0</v>
      </c>
      <c r="J115" s="331"/>
      <c r="K115" s="331"/>
      <c r="L115" s="331"/>
      <c r="M115" s="331"/>
      <c r="N115" s="326"/>
      <c r="O115" s="329"/>
      <c r="P115" s="330"/>
      <c r="Q115"/>
    </row>
    <row r="116" spans="2:17" s="76" customFormat="1" ht="15.5" x14ac:dyDescent="0.35">
      <c r="B116" s="99" t="s">
        <v>20</v>
      </c>
      <c r="C116" s="80">
        <v>0</v>
      </c>
      <c r="D116" s="92" t="s">
        <v>16</v>
      </c>
      <c r="E116" s="82">
        <v>0</v>
      </c>
      <c r="F116" s="83">
        <f t="shared" si="0"/>
        <v>0</v>
      </c>
      <c r="G116" s="231">
        <f>C41</f>
        <v>0</v>
      </c>
      <c r="H116" s="88">
        <f t="shared" si="1"/>
        <v>0</v>
      </c>
      <c r="J116" s="332"/>
      <c r="K116" s="333"/>
      <c r="L116" s="333"/>
      <c r="M116" s="334"/>
      <c r="N116" s="331"/>
      <c r="O116" s="331"/>
      <c r="P116" s="331"/>
      <c r="Q116"/>
    </row>
    <row r="117" spans="2:17" s="76" customFormat="1" ht="15.75" customHeight="1" x14ac:dyDescent="0.35">
      <c r="B117" s="99" t="s">
        <v>18</v>
      </c>
      <c r="C117" s="80">
        <v>0</v>
      </c>
      <c r="D117" s="92" t="s">
        <v>19</v>
      </c>
      <c r="E117" s="82">
        <v>0</v>
      </c>
      <c r="F117" s="93">
        <f t="shared" si="0"/>
        <v>0</v>
      </c>
      <c r="G117" s="231">
        <f>C41</f>
        <v>0</v>
      </c>
      <c r="H117" s="88">
        <f t="shared" si="1"/>
        <v>0</v>
      </c>
      <c r="J117" s="337"/>
      <c r="K117" s="338"/>
      <c r="L117" s="337"/>
      <c r="M117" s="339"/>
      <c r="N117" s="335"/>
      <c r="O117" s="336"/>
      <c r="P117" s="335"/>
    </row>
    <row r="118" spans="2:17" s="76" customFormat="1" ht="15.5" x14ac:dyDescent="0.35">
      <c r="B118" s="248" t="s">
        <v>52</v>
      </c>
      <c r="C118" s="80">
        <v>0</v>
      </c>
      <c r="D118" s="92" t="s">
        <v>17</v>
      </c>
      <c r="E118" s="82">
        <v>0</v>
      </c>
      <c r="F118" s="93">
        <f t="shared" si="0"/>
        <v>0</v>
      </c>
      <c r="G118" s="231">
        <f>C41</f>
        <v>0</v>
      </c>
      <c r="H118" s="88">
        <f t="shared" si="1"/>
        <v>0</v>
      </c>
      <c r="J118" s="337"/>
      <c r="K118" s="338"/>
      <c r="L118" s="337"/>
      <c r="M118" s="339"/>
      <c r="N118" s="339"/>
      <c r="O118" s="340"/>
      <c r="P118" s="339"/>
    </row>
    <row r="119" spans="2:17" s="76" customFormat="1" ht="15.5" x14ac:dyDescent="0.35">
      <c r="B119" s="89" t="s">
        <v>52</v>
      </c>
      <c r="C119" s="80">
        <v>0</v>
      </c>
      <c r="D119" s="92" t="s">
        <v>17</v>
      </c>
      <c r="E119" s="82">
        <v>0</v>
      </c>
      <c r="F119" s="93">
        <f t="shared" si="0"/>
        <v>0</v>
      </c>
      <c r="G119" s="231">
        <f>C41</f>
        <v>0</v>
      </c>
      <c r="H119" s="88">
        <f t="shared" si="1"/>
        <v>0</v>
      </c>
      <c r="J119" s="337"/>
      <c r="K119" s="338"/>
      <c r="L119" s="337"/>
      <c r="M119" s="339"/>
      <c r="N119" s="339"/>
      <c r="O119" s="340"/>
      <c r="P119" s="339"/>
    </row>
    <row r="120" spans="2:17" s="76" customFormat="1" ht="15.5" x14ac:dyDescent="0.35">
      <c r="B120" s="255"/>
      <c r="C120" s="249"/>
      <c r="D120" s="249"/>
      <c r="E120" s="249"/>
      <c r="F120" s="250">
        <f>SUM(F111:F119)</f>
        <v>0</v>
      </c>
      <c r="G120" s="246"/>
      <c r="H120" s="247">
        <f>SUM(H111:H119)</f>
        <v>0</v>
      </c>
      <c r="J120" s="337"/>
      <c r="K120" s="749"/>
      <c r="L120" s="749"/>
      <c r="M120" s="749"/>
      <c r="N120" s="339"/>
      <c r="O120" s="340"/>
      <c r="P120" s="339"/>
    </row>
    <row r="121" spans="2:17" s="76" customFormat="1" ht="15.5" x14ac:dyDescent="0.35">
      <c r="B121" s="303" t="s">
        <v>94</v>
      </c>
      <c r="C121" s="297" t="s">
        <v>91</v>
      </c>
      <c r="D121" s="297" t="s">
        <v>6</v>
      </c>
      <c r="E121" s="298" t="s">
        <v>7</v>
      </c>
      <c r="F121" s="299" t="s">
        <v>15</v>
      </c>
      <c r="G121" s="300" t="s">
        <v>158</v>
      </c>
      <c r="H121" s="301" t="s">
        <v>26</v>
      </c>
      <c r="J121" s="332"/>
      <c r="K121" s="333"/>
      <c r="L121" s="333"/>
      <c r="M121" s="334"/>
      <c r="N121" s="749"/>
      <c r="O121" s="749"/>
      <c r="P121" s="293"/>
    </row>
    <row r="122" spans="2:17" s="76" customFormat="1" ht="15.5" x14ac:dyDescent="0.35">
      <c r="B122" s="94" t="s">
        <v>1</v>
      </c>
      <c r="C122" s="80">
        <v>0</v>
      </c>
      <c r="D122" s="81" t="s">
        <v>95</v>
      </c>
      <c r="E122" s="82">
        <v>0</v>
      </c>
      <c r="F122" s="83">
        <f>C122*E122</f>
        <v>0</v>
      </c>
      <c r="G122" s="231">
        <f>C41</f>
        <v>0</v>
      </c>
      <c r="H122" s="88">
        <f>F122*G122</f>
        <v>0</v>
      </c>
      <c r="J122" s="337"/>
      <c r="K122" s="338"/>
      <c r="L122" s="337"/>
      <c r="M122" s="339"/>
      <c r="N122" s="335"/>
      <c r="O122" s="336"/>
      <c r="P122" s="335"/>
    </row>
    <row r="123" spans="2:17" s="76" customFormat="1" ht="15.5" x14ac:dyDescent="0.35">
      <c r="B123" s="94" t="s">
        <v>2</v>
      </c>
      <c r="C123" s="80">
        <v>0</v>
      </c>
      <c r="D123" s="81" t="s">
        <v>95</v>
      </c>
      <c r="E123" s="82">
        <v>0</v>
      </c>
      <c r="F123" s="83">
        <f>C123*E123</f>
        <v>0</v>
      </c>
      <c r="G123" s="231">
        <f>C41</f>
        <v>0</v>
      </c>
      <c r="H123" s="88">
        <f>F123*G123</f>
        <v>0</v>
      </c>
      <c r="J123" s="337"/>
      <c r="K123" s="338"/>
      <c r="L123" s="337"/>
      <c r="M123" s="339"/>
      <c r="N123" s="339"/>
      <c r="O123" s="340"/>
      <c r="P123" s="339"/>
    </row>
    <row r="124" spans="2:17" ht="15.5" x14ac:dyDescent="0.35">
      <c r="B124" s="94" t="s">
        <v>0</v>
      </c>
      <c r="C124" s="80">
        <v>0</v>
      </c>
      <c r="D124" s="81" t="s">
        <v>17</v>
      </c>
      <c r="E124" s="82">
        <v>0</v>
      </c>
      <c r="F124" s="83">
        <f>C124*E124</f>
        <v>0</v>
      </c>
      <c r="G124" s="231">
        <f>C41</f>
        <v>0</v>
      </c>
      <c r="H124" s="88">
        <f>F124*G124</f>
        <v>0</v>
      </c>
      <c r="I124" s="76"/>
      <c r="J124" s="337"/>
      <c r="K124" s="338"/>
      <c r="L124" s="337"/>
      <c r="M124" s="339"/>
      <c r="N124" s="339"/>
      <c r="O124" s="340"/>
      <c r="P124" s="339"/>
      <c r="Q124" s="76"/>
    </row>
    <row r="125" spans="2:17" ht="15.5" x14ac:dyDescent="0.35">
      <c r="B125" s="248" t="s">
        <v>52</v>
      </c>
      <c r="C125" s="80">
        <v>0</v>
      </c>
      <c r="D125" s="81" t="s">
        <v>132</v>
      </c>
      <c r="E125" s="82">
        <v>0</v>
      </c>
      <c r="F125" s="83">
        <f>C125*E125</f>
        <v>0</v>
      </c>
      <c r="G125" s="231">
        <f>C41</f>
        <v>0</v>
      </c>
      <c r="H125" s="88">
        <f>F125*G125</f>
        <v>0</v>
      </c>
      <c r="I125" s="76"/>
      <c r="J125" s="749"/>
      <c r="K125" s="749"/>
      <c r="L125" s="749"/>
      <c r="M125" s="749"/>
      <c r="N125" s="339"/>
      <c r="O125" s="340"/>
      <c r="P125" s="339"/>
      <c r="Q125" s="76"/>
    </row>
    <row r="126" spans="2:17" ht="15.5" x14ac:dyDescent="0.35">
      <c r="B126" s="248" t="s">
        <v>52</v>
      </c>
      <c r="C126" s="96">
        <v>0</v>
      </c>
      <c r="D126" s="234" t="s">
        <v>9</v>
      </c>
      <c r="E126" s="235">
        <v>0</v>
      </c>
      <c r="F126" s="232">
        <f>C126*E126</f>
        <v>0</v>
      </c>
      <c r="G126" s="240">
        <f>C41</f>
        <v>0</v>
      </c>
      <c r="H126" s="233">
        <f>F126*G126</f>
        <v>0</v>
      </c>
      <c r="I126" s="76"/>
      <c r="J126" s="332"/>
      <c r="K126" s="333"/>
      <c r="L126" s="333"/>
      <c r="M126" s="334"/>
      <c r="N126" s="749"/>
      <c r="O126" s="749"/>
      <c r="P126" s="293"/>
      <c r="Q126" s="76"/>
    </row>
    <row r="127" spans="2:17" ht="16.5" customHeight="1" x14ac:dyDescent="0.35">
      <c r="B127" s="255"/>
      <c r="C127" s="249"/>
      <c r="D127" s="249"/>
      <c r="E127" s="249"/>
      <c r="F127" s="245">
        <f>SUM(F122:F126)</f>
        <v>0</v>
      </c>
      <c r="G127" s="246"/>
      <c r="H127" s="247">
        <f>SUM(H122:H126)</f>
        <v>0</v>
      </c>
      <c r="I127" s="76"/>
      <c r="J127" s="337"/>
      <c r="K127" s="338"/>
      <c r="L127" s="337"/>
      <c r="M127" s="339"/>
      <c r="N127" s="335"/>
      <c r="O127" s="336"/>
      <c r="P127" s="335"/>
      <c r="Q127" s="76"/>
    </row>
    <row r="128" spans="2:17" ht="15.5" x14ac:dyDescent="0.35">
      <c r="B128" s="303" t="s">
        <v>169</v>
      </c>
      <c r="C128" s="297" t="s">
        <v>98</v>
      </c>
      <c r="D128" s="297" t="s">
        <v>6</v>
      </c>
      <c r="E128" s="298" t="s">
        <v>7</v>
      </c>
      <c r="F128" s="299"/>
      <c r="G128" s="298"/>
      <c r="H128" s="301" t="s">
        <v>3</v>
      </c>
      <c r="I128" s="76"/>
      <c r="J128" s="337"/>
      <c r="K128" s="338"/>
      <c r="L128" s="337"/>
      <c r="M128" s="339"/>
      <c r="N128" s="339"/>
      <c r="O128" s="340"/>
      <c r="P128" s="339"/>
      <c r="Q128" s="76"/>
    </row>
    <row r="129" spans="2:16" s="76" customFormat="1" ht="15.75" customHeight="1" x14ac:dyDescent="0.35">
      <c r="B129" s="89" t="s">
        <v>99</v>
      </c>
      <c r="C129" s="80">
        <v>0</v>
      </c>
      <c r="D129" s="81" t="s">
        <v>130</v>
      </c>
      <c r="E129" s="127">
        <v>0</v>
      </c>
      <c r="F129" s="176"/>
      <c r="G129" s="176"/>
      <c r="H129" s="95">
        <f>C129*E129</f>
        <v>0</v>
      </c>
      <c r="J129" s="749"/>
      <c r="K129" s="749"/>
      <c r="L129" s="749"/>
      <c r="M129" s="749"/>
      <c r="N129" s="339"/>
      <c r="O129" s="340"/>
      <c r="P129" s="339"/>
    </row>
    <row r="130" spans="2:16" s="76" customFormat="1" ht="15.5" x14ac:dyDescent="0.35">
      <c r="B130" s="89" t="s">
        <v>99</v>
      </c>
      <c r="C130" s="80">
        <v>0</v>
      </c>
      <c r="D130" s="81" t="s">
        <v>130</v>
      </c>
      <c r="E130" s="127">
        <v>0</v>
      </c>
      <c r="F130" s="176"/>
      <c r="G130" s="176"/>
      <c r="H130" s="95">
        <f>C130*E130</f>
        <v>0</v>
      </c>
      <c r="J130" s="332"/>
      <c r="K130" s="333"/>
      <c r="L130" s="333"/>
      <c r="M130" s="334"/>
      <c r="N130" s="749"/>
      <c r="O130" s="749"/>
      <c r="P130" s="293"/>
    </row>
    <row r="131" spans="2:16" s="76" customFormat="1" ht="15.5" x14ac:dyDescent="0.35">
      <c r="B131" s="248" t="s">
        <v>99</v>
      </c>
      <c r="C131" s="96">
        <v>0</v>
      </c>
      <c r="D131" s="234" t="s">
        <v>130</v>
      </c>
      <c r="E131" s="251">
        <v>0</v>
      </c>
      <c r="F131" s="252"/>
      <c r="G131" s="252"/>
      <c r="H131" s="253">
        <f>C131*E131</f>
        <v>0</v>
      </c>
      <c r="J131" s="337"/>
      <c r="K131" s="338"/>
      <c r="L131" s="337"/>
      <c r="M131" s="339"/>
      <c r="N131" s="335"/>
      <c r="O131" s="336"/>
      <c r="P131" s="335"/>
    </row>
    <row r="132" spans="2:16" s="76" customFormat="1" ht="15.5" x14ac:dyDescent="0.35">
      <c r="B132" s="255"/>
      <c r="C132" s="261"/>
      <c r="D132" s="261"/>
      <c r="E132" s="261"/>
      <c r="F132" s="254">
        <f>IFERROR(H132/G126,0)</f>
        <v>0</v>
      </c>
      <c r="G132" s="261"/>
      <c r="H132" s="262">
        <f>SUM(H129:H131)</f>
        <v>0</v>
      </c>
      <c r="J132" s="337"/>
      <c r="K132" s="338"/>
      <c r="L132" s="337"/>
      <c r="M132" s="339"/>
      <c r="N132" s="339"/>
      <c r="O132" s="340"/>
      <c r="P132" s="339"/>
    </row>
    <row r="133" spans="2:16" s="76" customFormat="1" ht="23.5" x14ac:dyDescent="0.55000000000000004">
      <c r="B133" s="260" t="s">
        <v>174</v>
      </c>
      <c r="C133" s="264" t="str">
        <f>"Remember: Estimated Crop Yield Per Bed Is "&amp;C39&amp;" "&amp;D39</f>
        <v>Remember: Estimated Crop Yield Per Bed Is 0 lbs, ct, bu</v>
      </c>
      <c r="D133" s="263"/>
      <c r="E133" s="263"/>
      <c r="F133" s="263"/>
      <c r="G133" s="263"/>
      <c r="H133" s="265"/>
      <c r="J133" s="337"/>
      <c r="K133" s="338"/>
      <c r="L133" s="337"/>
      <c r="M133" s="339"/>
      <c r="N133" s="339"/>
      <c r="O133" s="340"/>
      <c r="P133" s="339"/>
    </row>
    <row r="134" spans="2:16" s="76" customFormat="1" ht="15.5" x14ac:dyDescent="0.35">
      <c r="B134" s="302" t="s">
        <v>170</v>
      </c>
      <c r="C134" s="297" t="s">
        <v>159</v>
      </c>
      <c r="D134" s="297" t="s">
        <v>6</v>
      </c>
      <c r="E134" s="298" t="s">
        <v>7</v>
      </c>
      <c r="F134" s="299" t="s">
        <v>15</v>
      </c>
      <c r="G134" s="300" t="s">
        <v>158</v>
      </c>
      <c r="H134" s="301" t="s">
        <v>26</v>
      </c>
      <c r="J134" s="749"/>
      <c r="K134" s="749"/>
      <c r="L134" s="749"/>
      <c r="M134" s="749"/>
      <c r="N134" s="339"/>
      <c r="O134" s="340"/>
      <c r="P134" s="339"/>
    </row>
    <row r="135" spans="2:16" s="76" customFormat="1" ht="15.5" x14ac:dyDescent="0.35">
      <c r="B135" s="236" t="s">
        <v>145</v>
      </c>
      <c r="C135" s="80">
        <v>0</v>
      </c>
      <c r="D135" s="81" t="s">
        <v>132</v>
      </c>
      <c r="E135" s="82">
        <v>0</v>
      </c>
      <c r="F135" s="83">
        <f>C135*E135</f>
        <v>0</v>
      </c>
      <c r="G135" s="231">
        <f>C41</f>
        <v>0</v>
      </c>
      <c r="H135" s="88">
        <f>F135*G135</f>
        <v>0</v>
      </c>
      <c r="J135" s="337"/>
      <c r="K135" s="341"/>
      <c r="L135" s="341"/>
      <c r="M135" s="342"/>
      <c r="N135" s="749"/>
      <c r="O135" s="749"/>
      <c r="P135" s="293"/>
    </row>
    <row r="136" spans="2:16" s="76" customFormat="1" ht="15.5" x14ac:dyDescent="0.35">
      <c r="B136" s="89" t="s">
        <v>49</v>
      </c>
      <c r="C136" s="80">
        <v>0</v>
      </c>
      <c r="D136" s="81"/>
      <c r="E136" s="82">
        <v>0</v>
      </c>
      <c r="F136" s="83">
        <f>C136*E136</f>
        <v>0</v>
      </c>
      <c r="G136" s="231">
        <f>C41</f>
        <v>0</v>
      </c>
      <c r="H136" s="88">
        <f>F136*G136</f>
        <v>0</v>
      </c>
      <c r="J136" s="337"/>
      <c r="K136" s="338"/>
      <c r="L136" s="337"/>
      <c r="M136" s="339"/>
      <c r="N136" s="343"/>
      <c r="O136" s="749"/>
      <c r="P136" s="343"/>
    </row>
    <row r="137" spans="2:16" s="76" customFormat="1" ht="15.5" x14ac:dyDescent="0.35">
      <c r="B137" s="248" t="s">
        <v>49</v>
      </c>
      <c r="C137" s="96">
        <v>0</v>
      </c>
      <c r="D137" s="234"/>
      <c r="E137" s="235">
        <v>0</v>
      </c>
      <c r="F137" s="232">
        <f>C137*E137</f>
        <v>0</v>
      </c>
      <c r="G137" s="240">
        <f>C41</f>
        <v>0</v>
      </c>
      <c r="H137" s="233">
        <f>F137*G137</f>
        <v>0</v>
      </c>
      <c r="J137" s="337"/>
      <c r="K137" s="338"/>
      <c r="L137" s="337"/>
      <c r="M137" s="339"/>
      <c r="N137" s="339"/>
      <c r="O137" s="340"/>
      <c r="P137" s="339"/>
    </row>
    <row r="138" spans="2:16" s="76" customFormat="1" ht="15.5" x14ac:dyDescent="0.35">
      <c r="B138" s="255"/>
      <c r="C138" s="256"/>
      <c r="D138" s="256"/>
      <c r="E138" s="256"/>
      <c r="F138" s="267">
        <f>SUM(F135:F137)</f>
        <v>0</v>
      </c>
      <c r="G138" s="256"/>
      <c r="H138" s="247">
        <f>SUM(H135:H137)</f>
        <v>0</v>
      </c>
      <c r="J138" s="337"/>
      <c r="K138" s="338"/>
      <c r="L138" s="337"/>
      <c r="M138" s="339"/>
      <c r="N138" s="339"/>
      <c r="O138" s="340"/>
      <c r="P138" s="339"/>
    </row>
    <row r="139" spans="2:16" s="76" customFormat="1" ht="15.75" customHeight="1" x14ac:dyDescent="0.35">
      <c r="B139" s="296" t="s">
        <v>171</v>
      </c>
      <c r="C139" s="297" t="s">
        <v>159</v>
      </c>
      <c r="D139" s="297" t="s">
        <v>6</v>
      </c>
      <c r="E139" s="298" t="s">
        <v>7</v>
      </c>
      <c r="F139" s="299" t="s">
        <v>15</v>
      </c>
      <c r="G139" s="300" t="s">
        <v>158</v>
      </c>
      <c r="H139" s="301" t="s">
        <v>26</v>
      </c>
      <c r="J139" s="749"/>
      <c r="K139" s="749"/>
      <c r="L139" s="749"/>
      <c r="M139" s="749"/>
      <c r="N139" s="339"/>
      <c r="O139" s="340"/>
      <c r="P139" s="339"/>
    </row>
    <row r="140" spans="2:16" s="76" customFormat="1" ht="15.5" x14ac:dyDescent="0.35">
      <c r="B140" s="236" t="s">
        <v>145</v>
      </c>
      <c r="C140" s="80">
        <v>0</v>
      </c>
      <c r="D140" s="81" t="s">
        <v>132</v>
      </c>
      <c r="E140" s="82">
        <v>0</v>
      </c>
      <c r="F140" s="83">
        <f>C140*E140</f>
        <v>0</v>
      </c>
      <c r="G140" s="231">
        <f>C41</f>
        <v>0</v>
      </c>
      <c r="H140" s="88">
        <f>F140*G140</f>
        <v>0</v>
      </c>
      <c r="J140" s="749"/>
      <c r="K140" s="749"/>
      <c r="L140" s="749"/>
      <c r="M140" s="749"/>
      <c r="N140" s="749"/>
      <c r="O140" s="749"/>
      <c r="P140" s="293"/>
    </row>
    <row r="141" spans="2:16" s="76" customFormat="1" ht="15.5" x14ac:dyDescent="0.35">
      <c r="B141" s="248" t="s">
        <v>49</v>
      </c>
      <c r="C141" s="80">
        <v>0</v>
      </c>
      <c r="D141" s="81"/>
      <c r="E141" s="82">
        <v>0</v>
      </c>
      <c r="F141" s="83">
        <f>C141*E141</f>
        <v>0</v>
      </c>
      <c r="G141" s="231">
        <f>C41</f>
        <v>0</v>
      </c>
      <c r="H141" s="88">
        <f>F141*G141</f>
        <v>0</v>
      </c>
      <c r="J141" s="750"/>
      <c r="K141" s="750"/>
      <c r="L141" s="750"/>
      <c r="M141" s="750"/>
      <c r="N141" s="749"/>
      <c r="O141" s="749"/>
      <c r="P141" s="293"/>
    </row>
    <row r="142" spans="2:16" s="76" customFormat="1" ht="15.5" x14ac:dyDescent="0.35">
      <c r="B142" s="248" t="s">
        <v>49</v>
      </c>
      <c r="C142" s="96">
        <v>0</v>
      </c>
      <c r="D142" s="234"/>
      <c r="E142" s="235">
        <v>0</v>
      </c>
      <c r="F142" s="232">
        <f>C142*E142</f>
        <v>0</v>
      </c>
      <c r="G142" s="240">
        <f>C41</f>
        <v>0</v>
      </c>
      <c r="H142" s="233">
        <f>F142*G142</f>
        <v>0</v>
      </c>
      <c r="J142" s="750"/>
      <c r="K142" s="750"/>
      <c r="L142" s="750"/>
      <c r="M142" s="750"/>
      <c r="N142" s="750"/>
      <c r="O142" s="750"/>
      <c r="P142" s="173"/>
    </row>
    <row r="143" spans="2:16" s="76" customFormat="1" ht="15.5" x14ac:dyDescent="0.35">
      <c r="B143" s="257"/>
      <c r="C143" s="256"/>
      <c r="D143" s="256"/>
      <c r="E143" s="256"/>
      <c r="F143" s="267">
        <f>SUM(F140:F142)</f>
        <v>0</v>
      </c>
      <c r="G143" s="256"/>
      <c r="H143" s="247">
        <f>SUM(H140:H142)</f>
        <v>0</v>
      </c>
      <c r="J143" s="750"/>
      <c r="K143" s="750"/>
      <c r="L143" s="750"/>
      <c r="M143" s="750"/>
      <c r="N143" s="750"/>
      <c r="O143" s="750"/>
      <c r="P143" s="90"/>
    </row>
    <row r="144" spans="2:16" s="76" customFormat="1" ht="15.5" x14ac:dyDescent="0.35">
      <c r="B144" s="296" t="s">
        <v>172</v>
      </c>
      <c r="C144" s="297" t="s">
        <v>159</v>
      </c>
      <c r="D144" s="297" t="s">
        <v>6</v>
      </c>
      <c r="E144" s="298" t="s">
        <v>7</v>
      </c>
      <c r="F144" s="299" t="s">
        <v>15</v>
      </c>
      <c r="G144" s="300" t="s">
        <v>158</v>
      </c>
      <c r="H144" s="301" t="s">
        <v>26</v>
      </c>
      <c r="J144" s="750"/>
      <c r="K144" s="750"/>
      <c r="L144" s="750"/>
      <c r="M144" s="750"/>
      <c r="N144" s="750"/>
      <c r="O144" s="750"/>
      <c r="P144" s="90"/>
    </row>
    <row r="145" spans="2:16" s="76" customFormat="1" ht="15.5" x14ac:dyDescent="0.35">
      <c r="B145" s="236" t="s">
        <v>145</v>
      </c>
      <c r="C145" s="80">
        <v>0</v>
      </c>
      <c r="D145" s="81" t="s">
        <v>132</v>
      </c>
      <c r="E145" s="82">
        <v>0</v>
      </c>
      <c r="F145" s="83">
        <f>C145*E145</f>
        <v>0</v>
      </c>
      <c r="G145" s="231">
        <f>C41</f>
        <v>0</v>
      </c>
      <c r="H145" s="88">
        <f>F145*G145</f>
        <v>0</v>
      </c>
      <c r="J145" s="750"/>
      <c r="K145" s="750"/>
      <c r="L145" s="750"/>
      <c r="M145" s="750"/>
      <c r="N145" s="750"/>
      <c r="O145" s="750"/>
      <c r="P145" s="90"/>
    </row>
    <row r="146" spans="2:16" s="76" customFormat="1" ht="15.5" x14ac:dyDescent="0.35">
      <c r="B146" s="89" t="s">
        <v>49</v>
      </c>
      <c r="C146" s="80">
        <v>0</v>
      </c>
      <c r="D146" s="81"/>
      <c r="E146" s="82">
        <v>0</v>
      </c>
      <c r="F146" s="83">
        <f>C146*E146</f>
        <v>0</v>
      </c>
      <c r="G146" s="231">
        <f>C41</f>
        <v>0</v>
      </c>
      <c r="H146" s="88">
        <f>F146*G146</f>
        <v>0</v>
      </c>
      <c r="J146" s="750"/>
      <c r="K146" s="750"/>
      <c r="L146" s="750"/>
      <c r="M146" s="750"/>
      <c r="N146" s="750"/>
      <c r="O146" s="750"/>
      <c r="P146" s="90"/>
    </row>
    <row r="147" spans="2:16" s="76" customFormat="1" ht="15.5" x14ac:dyDescent="0.35">
      <c r="B147" s="248" t="s">
        <v>49</v>
      </c>
      <c r="C147" s="96">
        <v>0</v>
      </c>
      <c r="D147" s="234"/>
      <c r="E147" s="235">
        <v>0</v>
      </c>
      <c r="F147" s="232">
        <f>C147*E147</f>
        <v>0</v>
      </c>
      <c r="G147" s="240">
        <f>C41</f>
        <v>0</v>
      </c>
      <c r="H147" s="233">
        <f>F147*G147</f>
        <v>0</v>
      </c>
      <c r="J147" s="750"/>
      <c r="K147" s="750"/>
      <c r="L147" s="750"/>
      <c r="M147" s="750"/>
      <c r="N147" s="750"/>
      <c r="O147" s="750"/>
      <c r="P147" s="173"/>
    </row>
    <row r="148" spans="2:16" s="76" customFormat="1" ht="15.5" x14ac:dyDescent="0.35">
      <c r="B148" s="257"/>
      <c r="C148" s="256"/>
      <c r="D148" s="256"/>
      <c r="E148" s="256"/>
      <c r="F148" s="267">
        <f>SUM(F145:F147)</f>
        <v>0</v>
      </c>
      <c r="G148" s="256"/>
      <c r="H148" s="247">
        <f>SUM(H145:H147)</f>
        <v>0</v>
      </c>
      <c r="J148" s="750"/>
      <c r="K148" s="750"/>
      <c r="L148" s="750"/>
      <c r="M148" s="750"/>
      <c r="N148" s="750"/>
      <c r="O148" s="750"/>
      <c r="P148" s="90"/>
    </row>
    <row r="149" spans="2:16" s="76" customFormat="1" ht="15.5" x14ac:dyDescent="0.35">
      <c r="B149" s="296" t="s">
        <v>148</v>
      </c>
      <c r="C149" s="297" t="s">
        <v>159</v>
      </c>
      <c r="D149" s="297" t="s">
        <v>6</v>
      </c>
      <c r="E149" s="298" t="s">
        <v>7</v>
      </c>
      <c r="F149" s="299" t="s">
        <v>15</v>
      </c>
      <c r="G149" s="300" t="s">
        <v>158</v>
      </c>
      <c r="H149" s="301" t="s">
        <v>26</v>
      </c>
      <c r="J149" s="750"/>
      <c r="K149" s="750"/>
      <c r="L149" s="750"/>
      <c r="M149" s="750"/>
      <c r="N149" s="750"/>
      <c r="O149" s="750"/>
      <c r="P149" s="90"/>
    </row>
    <row r="150" spans="2:16" s="76" customFormat="1" ht="15.5" x14ac:dyDescent="0.35">
      <c r="B150" s="236" t="s">
        <v>145</v>
      </c>
      <c r="C150" s="80">
        <v>0</v>
      </c>
      <c r="D150" s="81" t="s">
        <v>132</v>
      </c>
      <c r="E150" s="82">
        <v>0</v>
      </c>
      <c r="F150" s="83">
        <f>C150*E150</f>
        <v>0</v>
      </c>
      <c r="G150" s="231">
        <f>C41</f>
        <v>0</v>
      </c>
      <c r="H150" s="88">
        <f>F150*G150</f>
        <v>0</v>
      </c>
      <c r="J150" s="750"/>
      <c r="K150" s="750"/>
      <c r="L150" s="750"/>
      <c r="M150" s="750"/>
      <c r="N150" s="750"/>
      <c r="O150" s="750"/>
      <c r="P150" s="90"/>
    </row>
    <row r="151" spans="2:16" s="76" customFormat="1" ht="15.5" x14ac:dyDescent="0.35">
      <c r="B151" s="89" t="s">
        <v>49</v>
      </c>
      <c r="C151" s="80">
        <v>0</v>
      </c>
      <c r="D151" s="81"/>
      <c r="E151" s="82">
        <v>0</v>
      </c>
      <c r="F151" s="83">
        <f>C151*E151</f>
        <v>0</v>
      </c>
      <c r="G151" s="231">
        <f>C41</f>
        <v>0</v>
      </c>
      <c r="H151" s="88">
        <f>F151*G151</f>
        <v>0</v>
      </c>
      <c r="J151" s="750"/>
      <c r="K151" s="750"/>
      <c r="L151" s="750"/>
      <c r="M151" s="750"/>
      <c r="N151" s="750"/>
      <c r="O151" s="750"/>
      <c r="P151" s="90"/>
    </row>
    <row r="152" spans="2:16" s="76" customFormat="1" ht="15.5" x14ac:dyDescent="0.35">
      <c r="B152" s="248" t="s">
        <v>49</v>
      </c>
      <c r="C152" s="96">
        <v>0</v>
      </c>
      <c r="D152" s="234"/>
      <c r="E152" s="235">
        <v>0</v>
      </c>
      <c r="F152" s="232">
        <f>C152*E152</f>
        <v>0</v>
      </c>
      <c r="G152" s="240">
        <f>C41</f>
        <v>0</v>
      </c>
      <c r="H152" s="233">
        <f>F152*G152</f>
        <v>0</v>
      </c>
      <c r="J152" s="750"/>
      <c r="K152" s="750"/>
      <c r="L152" s="750"/>
      <c r="M152" s="750"/>
      <c r="N152" s="750"/>
      <c r="O152" s="750"/>
      <c r="P152" s="173"/>
    </row>
    <row r="153" spans="2:16" s="76" customFormat="1" ht="15.5" x14ac:dyDescent="0.35">
      <c r="B153" s="257"/>
      <c r="C153" s="256"/>
      <c r="D153" s="256"/>
      <c r="E153" s="256"/>
      <c r="F153" s="267">
        <f>SUM(F150:F152)</f>
        <v>0</v>
      </c>
      <c r="G153" s="256"/>
      <c r="H153" s="247">
        <f>SUM(H150:H152)</f>
        <v>0</v>
      </c>
      <c r="J153" s="750"/>
      <c r="K153" s="750"/>
      <c r="L153" s="750"/>
      <c r="M153" s="750"/>
      <c r="N153" s="750"/>
      <c r="O153" s="750"/>
      <c r="P153" s="90"/>
    </row>
    <row r="154" spans="2:16" s="76" customFormat="1" ht="15.5" x14ac:dyDescent="0.35">
      <c r="B154" s="296" t="s">
        <v>133</v>
      </c>
      <c r="C154" s="297" t="s">
        <v>159</v>
      </c>
      <c r="D154" s="297" t="s">
        <v>6</v>
      </c>
      <c r="E154" s="298" t="s">
        <v>7</v>
      </c>
      <c r="F154" s="299" t="s">
        <v>15</v>
      </c>
      <c r="G154" s="300" t="s">
        <v>158</v>
      </c>
      <c r="H154" s="301" t="s">
        <v>26</v>
      </c>
      <c r="J154" s="750"/>
      <c r="K154" s="750"/>
      <c r="L154" s="750"/>
      <c r="M154" s="750"/>
      <c r="N154" s="750"/>
      <c r="O154" s="750"/>
      <c r="P154" s="90"/>
    </row>
    <row r="155" spans="2:16" s="76" customFormat="1" ht="15.5" x14ac:dyDescent="0.35">
      <c r="B155" s="89" t="s">
        <v>49</v>
      </c>
      <c r="C155" s="80">
        <v>0</v>
      </c>
      <c r="D155" s="81"/>
      <c r="E155" s="82">
        <v>0</v>
      </c>
      <c r="F155" s="83">
        <f>C155*E155</f>
        <v>0</v>
      </c>
      <c r="G155" s="231">
        <f>C41</f>
        <v>0</v>
      </c>
      <c r="H155" s="88">
        <f>F155*G155</f>
        <v>0</v>
      </c>
      <c r="J155" s="750"/>
      <c r="K155" s="750"/>
      <c r="L155" s="750"/>
      <c r="M155" s="750"/>
      <c r="N155" s="750"/>
      <c r="O155" s="750"/>
      <c r="P155" s="90"/>
    </row>
    <row r="156" spans="2:16" s="76" customFormat="1" ht="15.5" x14ac:dyDescent="0.35">
      <c r="B156" s="248" t="s">
        <v>49</v>
      </c>
      <c r="C156" s="96">
        <v>0</v>
      </c>
      <c r="D156" s="234"/>
      <c r="E156" s="235">
        <v>0</v>
      </c>
      <c r="F156" s="232">
        <f>C156*E156</f>
        <v>0</v>
      </c>
      <c r="G156" s="240">
        <f>C41</f>
        <v>0</v>
      </c>
      <c r="H156" s="233">
        <f>F156*G156</f>
        <v>0</v>
      </c>
      <c r="J156" s="750"/>
      <c r="K156" s="750"/>
      <c r="L156" s="750"/>
      <c r="M156" s="750"/>
      <c r="N156" s="750"/>
      <c r="O156" s="750"/>
      <c r="P156" s="90"/>
    </row>
    <row r="157" spans="2:16" s="76" customFormat="1" ht="15.5" x14ac:dyDescent="0.35">
      <c r="B157" s="248" t="s">
        <v>49</v>
      </c>
      <c r="C157" s="96">
        <v>0</v>
      </c>
      <c r="D157" s="234"/>
      <c r="E157" s="235">
        <v>0</v>
      </c>
      <c r="F157" s="232">
        <f>C157*E157</f>
        <v>0</v>
      </c>
      <c r="G157" s="240">
        <f>C41</f>
        <v>0</v>
      </c>
      <c r="H157" s="233">
        <f>F157*G157</f>
        <v>0</v>
      </c>
      <c r="J157" s="750"/>
      <c r="K157" s="750"/>
      <c r="L157" s="750"/>
      <c r="M157" s="750"/>
      <c r="N157" s="750"/>
      <c r="O157" s="750"/>
      <c r="P157" s="173"/>
    </row>
    <row r="158" spans="2:16" s="76" customFormat="1" ht="16" thickBot="1" x14ac:dyDescent="0.4">
      <c r="B158" s="258"/>
      <c r="C158" s="259"/>
      <c r="D158" s="259"/>
      <c r="E158" s="259"/>
      <c r="F158" s="266">
        <f>SUM(F155:F157)</f>
        <v>0</v>
      </c>
      <c r="G158" s="259"/>
      <c r="H158" s="241">
        <f>SUM(H155:H157)</f>
        <v>0</v>
      </c>
      <c r="J158" s="750"/>
      <c r="K158" s="750"/>
      <c r="L158" s="750"/>
      <c r="M158" s="750"/>
      <c r="N158" s="750"/>
      <c r="O158" s="750"/>
      <c r="P158" s="90"/>
    </row>
    <row r="159" spans="2:16" s="76" customFormat="1" ht="18.5" x14ac:dyDescent="0.45">
      <c r="B159" s="171"/>
      <c r="C159" s="171"/>
      <c r="D159" s="171"/>
      <c r="E159" s="78" t="s">
        <v>149</v>
      </c>
      <c r="F159" s="90">
        <f>SUM(F109,F120,F127,F132,F138,F143,F148,F153,F158)</f>
        <v>0</v>
      </c>
      <c r="G159" s="78" t="s">
        <v>3</v>
      </c>
      <c r="H159" s="90">
        <f>SUM(H109,H120,H127,H132,H138,H143,H148,H153,H158)</f>
        <v>0</v>
      </c>
      <c r="J159" s="750"/>
      <c r="K159" s="750"/>
      <c r="L159" s="750"/>
      <c r="M159" s="750"/>
      <c r="N159" s="750"/>
      <c r="O159" s="750"/>
      <c r="P159" s="90"/>
    </row>
    <row r="160" spans="2:16" s="76" customFormat="1" ht="16" thickBot="1" x14ac:dyDescent="0.4">
      <c r="B160"/>
      <c r="C160"/>
      <c r="D160"/>
      <c r="E160"/>
      <c r="F160"/>
      <c r="G160"/>
      <c r="H160"/>
      <c r="J160" s="750"/>
      <c r="K160" s="750"/>
      <c r="L160" s="750"/>
      <c r="M160" s="750"/>
      <c r="N160" s="750"/>
      <c r="O160" s="750"/>
      <c r="P160" s="90"/>
    </row>
    <row r="161" spans="2:16" s="76" customFormat="1" ht="26.5" thickBot="1" x14ac:dyDescent="0.65">
      <c r="B161" s="940" t="s">
        <v>356</v>
      </c>
      <c r="C161" s="941"/>
      <c r="D161" s="120"/>
      <c r="E161"/>
      <c r="F161"/>
      <c r="G161"/>
      <c r="H161"/>
      <c r="J161" s="433"/>
      <c r="K161" s="172"/>
      <c r="L161" s="172"/>
      <c r="M161" s="172"/>
      <c r="N161" s="750"/>
      <c r="O161" s="750"/>
      <c r="P161" s="173"/>
    </row>
    <row r="162" spans="2:16" s="172" customFormat="1" ht="12.75" customHeight="1" thickBot="1" x14ac:dyDescent="0.65">
      <c r="B162" s="120"/>
      <c r="C162" s="120"/>
      <c r="D162" s="120"/>
      <c r="E162" s="432"/>
      <c r="F162" s="432"/>
      <c r="G162" s="432"/>
      <c r="H162" s="432"/>
      <c r="I162" s="432"/>
      <c r="J162" s="173"/>
      <c r="K162" s="76"/>
      <c r="L162" s="76"/>
      <c r="M162" s="76"/>
    </row>
    <row r="163" spans="2:16" s="76" customFormat="1" ht="26.25" customHeight="1" thickBot="1" x14ac:dyDescent="0.65">
      <c r="B163" s="1063" t="str">
        <f>"Crop 8: "&amp;B1</f>
        <v>Crop 8: write name here</v>
      </c>
      <c r="C163" s="1064"/>
      <c r="D163" s="120"/>
      <c r="E163" s="750"/>
      <c r="F163" s="750"/>
      <c r="G163" s="750"/>
      <c r="H163" s="750"/>
      <c r="I163" s="750"/>
      <c r="J163" s="90"/>
    </row>
    <row r="164" spans="2:16" s="76" customFormat="1" ht="26.25" customHeight="1" x14ac:dyDescent="0.45">
      <c r="B164" s="567" t="s">
        <v>202</v>
      </c>
      <c r="C164" s="24">
        <f>F98+H159</f>
        <v>0</v>
      </c>
      <c r="D164"/>
      <c r="E164" s="750"/>
      <c r="F164" s="750"/>
      <c r="G164" s="750"/>
      <c r="H164" s="750"/>
      <c r="I164" s="750"/>
      <c r="J164" s="90"/>
    </row>
    <row r="165" spans="2:16" s="76" customFormat="1" ht="26.25" customHeight="1" x14ac:dyDescent="0.45">
      <c r="B165" s="568" t="s">
        <v>203</v>
      </c>
      <c r="C165" s="6">
        <f>H33</f>
        <v>0</v>
      </c>
      <c r="D165"/>
      <c r="E165" s="750"/>
      <c r="F165" s="750"/>
      <c r="G165" s="750"/>
      <c r="H165" s="750"/>
      <c r="I165" s="750"/>
      <c r="J165" s="90"/>
    </row>
    <row r="166" spans="2:16" s="76" customFormat="1" ht="26.25" customHeight="1" x14ac:dyDescent="0.45">
      <c r="B166" s="8" t="s">
        <v>204</v>
      </c>
      <c r="C166" s="16">
        <f>C165-C164</f>
        <v>0</v>
      </c>
      <c r="D166"/>
      <c r="E166" s="750"/>
      <c r="F166" s="750"/>
      <c r="G166" s="750"/>
      <c r="H166" s="750"/>
      <c r="I166" s="750"/>
      <c r="J166" s="90"/>
    </row>
    <row r="167" spans="2:16" s="76" customFormat="1" ht="26.25" customHeight="1" thickBot="1" x14ac:dyDescent="0.5">
      <c r="B167" s="8" t="s">
        <v>40</v>
      </c>
      <c r="C167" s="122">
        <f>IFERROR(C166/C165,0)</f>
        <v>0</v>
      </c>
      <c r="D167"/>
      <c r="E167" s="750"/>
      <c r="F167" s="750"/>
      <c r="G167" s="750"/>
      <c r="H167" s="750"/>
      <c r="I167" s="750"/>
      <c r="J167" s="90"/>
    </row>
    <row r="168" spans="2:16" s="76" customFormat="1" ht="26.25" customHeight="1" x14ac:dyDescent="0.45">
      <c r="B168" s="423" t="s">
        <v>205</v>
      </c>
      <c r="C168" s="426">
        <f>IFERROR(C164/H32,0)</f>
        <v>0</v>
      </c>
      <c r="D168"/>
      <c r="E168" s="750"/>
      <c r="F168" s="750"/>
      <c r="G168" s="750"/>
      <c r="H168" s="750"/>
      <c r="I168" s="750"/>
      <c r="J168" s="90"/>
    </row>
    <row r="169" spans="2:16" s="76" customFormat="1" ht="26.25" customHeight="1" x14ac:dyDescent="0.45">
      <c r="B169" s="568" t="s">
        <v>173</v>
      </c>
      <c r="C169" s="427" t="str">
        <f>D4</f>
        <v>lbs, ct, bu</v>
      </c>
      <c r="D169"/>
      <c r="E169" s="750"/>
      <c r="F169" s="750"/>
      <c r="G169" s="750"/>
      <c r="H169" s="750"/>
      <c r="I169" s="750"/>
      <c r="J169" s="90"/>
    </row>
    <row r="170" spans="2:16" s="76" customFormat="1" ht="26.25" customHeight="1" x14ac:dyDescent="0.45">
      <c r="B170" s="568" t="s">
        <v>383</v>
      </c>
      <c r="C170" s="364">
        <f>IFERROR('Covering Overheads + Profit'!E29,0)</f>
        <v>0</v>
      </c>
      <c r="D170"/>
      <c r="E170" s="750"/>
      <c r="F170" s="750"/>
      <c r="G170" s="750"/>
      <c r="H170" s="750"/>
      <c r="I170" s="750"/>
      <c r="J170" s="90"/>
    </row>
    <row r="171" spans="2:16" s="76" customFormat="1" ht="26.25" customHeight="1" x14ac:dyDescent="0.45">
      <c r="B171" s="568" t="s">
        <v>337</v>
      </c>
      <c r="C171" s="804">
        <f>IFERROR(C170/C165,0)</f>
        <v>0</v>
      </c>
      <c r="D171"/>
      <c r="E171" s="750"/>
      <c r="F171" s="750"/>
      <c r="G171" s="750"/>
      <c r="H171" s="750"/>
      <c r="I171" s="750"/>
      <c r="J171" s="90"/>
    </row>
    <row r="172" spans="2:16" s="76" customFormat="1" ht="26.25" customHeight="1" thickBot="1" x14ac:dyDescent="0.5">
      <c r="B172" s="366" t="s">
        <v>195</v>
      </c>
      <c r="C172" s="26">
        <f>IFERROR((C164+C170)/H32,0)</f>
        <v>0</v>
      </c>
      <c r="D172"/>
      <c r="E172" s="750"/>
      <c r="F172" s="750"/>
      <c r="G172" s="750"/>
      <c r="H172" s="750"/>
      <c r="I172" s="750"/>
      <c r="J172" s="748"/>
      <c r="K172" s="748"/>
      <c r="L172" s="748"/>
      <c r="M172" s="748"/>
    </row>
    <row r="173" spans="2:16" s="76" customFormat="1" ht="26.25" customHeight="1" x14ac:dyDescent="0.45">
      <c r="B173" s="917" t="s">
        <v>400</v>
      </c>
      <c r="C173" s="879">
        <f>C165-C164-C170</f>
        <v>0</v>
      </c>
      <c r="D173"/>
      <c r="E173" s="877"/>
      <c r="F173" s="877"/>
      <c r="G173" s="877"/>
      <c r="H173" s="877"/>
      <c r="I173" s="877"/>
      <c r="J173" s="878"/>
      <c r="K173" s="878"/>
      <c r="L173" s="878"/>
      <c r="M173" s="878"/>
    </row>
    <row r="174" spans="2:16" s="76" customFormat="1" ht="26.25" customHeight="1" x14ac:dyDescent="0.45">
      <c r="B174" s="917" t="s">
        <v>391</v>
      </c>
      <c r="C174" s="879">
        <f>'Covering Overheads + Profit'!F29</f>
        <v>0</v>
      </c>
      <c r="D174"/>
      <c r="E174" s="877"/>
      <c r="F174" s="877"/>
      <c r="G174" s="877"/>
      <c r="H174" s="877"/>
      <c r="I174" s="877"/>
      <c r="J174" s="878"/>
      <c r="K174" s="878"/>
      <c r="L174" s="878"/>
      <c r="M174" s="878"/>
    </row>
    <row r="175" spans="2:16" s="76" customFormat="1" ht="26.25" customHeight="1" thickBot="1" x14ac:dyDescent="0.5">
      <c r="B175" s="124" t="s">
        <v>387</v>
      </c>
      <c r="C175" s="123">
        <f>IFERROR((C164+C170+C174)/H32,0)</f>
        <v>0</v>
      </c>
      <c r="D175"/>
      <c r="E175" s="877"/>
      <c r="F175" s="877"/>
      <c r="G175" s="877"/>
      <c r="H175" s="877"/>
      <c r="I175" s="877"/>
      <c r="J175" s="878"/>
      <c r="K175" s="878"/>
      <c r="L175" s="878"/>
      <c r="M175" s="878"/>
    </row>
    <row r="176" spans="2:16" s="76" customFormat="1" ht="26.25" customHeight="1" x14ac:dyDescent="0.45">
      <c r="B176" s="361" t="s">
        <v>339</v>
      </c>
      <c r="C176" s="362">
        <f>IFERROR(C166/(C41*C36),0)</f>
        <v>0</v>
      </c>
      <c r="D176" s="37"/>
      <c r="E176"/>
      <c r="I176" s="31"/>
      <c r="J176" s="748"/>
      <c r="K176" s="748"/>
      <c r="L176" s="748"/>
      <c r="M176" s="748"/>
      <c r="N176" s="748"/>
      <c r="O176" s="748"/>
      <c r="P176" s="162"/>
    </row>
    <row r="177" spans="2:17" s="76" customFormat="1" ht="26.25" customHeight="1" thickBot="1" x14ac:dyDescent="0.5">
      <c r="B177" s="378" t="s">
        <v>211</v>
      </c>
      <c r="C177" s="424">
        <f>IFERROR(C164/(C41*C36),0)</f>
        <v>0</v>
      </c>
      <c r="D177" s="37"/>
      <c r="E177" s="37"/>
      <c r="F177" s="37"/>
      <c r="G177" s="37"/>
      <c r="H177"/>
      <c r="I177"/>
      <c r="J177" s="748"/>
      <c r="K177" s="748"/>
      <c r="L177" s="748"/>
      <c r="M177" s="748"/>
      <c r="N177" s="748"/>
      <c r="O177" s="748"/>
      <c r="P177" s="162"/>
    </row>
    <row r="178" spans="2:17" s="76" customFormat="1" ht="18.5" x14ac:dyDescent="0.45">
      <c r="B178" s="421"/>
      <c r="C178" s="422"/>
      <c r="D178" s="37"/>
      <c r="E178" s="37"/>
      <c r="F178" s="37"/>
      <c r="G178" s="37"/>
      <c r="H178"/>
      <c r="I178"/>
      <c r="J178" s="37"/>
      <c r="K178" s="37"/>
      <c r="L178" s="37"/>
      <c r="M178" s="37"/>
      <c r="N178" s="748"/>
      <c r="O178" s="748"/>
      <c r="P178" s="162"/>
    </row>
    <row r="179" spans="2:17" ht="15" customHeight="1" x14ac:dyDescent="0.35">
      <c r="N179" s="37"/>
      <c r="O179" s="37"/>
      <c r="P179" s="37"/>
      <c r="Q179" s="37"/>
    </row>
    <row r="184" spans="2:17" ht="22.5" customHeight="1" x14ac:dyDescent="0.35"/>
    <row r="191" spans="2:17" s="37" customFormat="1" x14ac:dyDescent="0.35">
      <c r="B191"/>
      <c r="C191"/>
      <c r="D191"/>
      <c r="E191"/>
      <c r="F191"/>
      <c r="G191"/>
      <c r="H191"/>
      <c r="I191"/>
      <c r="J191"/>
      <c r="K191"/>
      <c r="L191"/>
      <c r="M191"/>
      <c r="N191"/>
      <c r="O191"/>
      <c r="P191"/>
      <c r="Q191"/>
    </row>
    <row r="192" spans="2:17" s="37" customFormat="1" x14ac:dyDescent="0.35">
      <c r="B192"/>
      <c r="C192"/>
      <c r="D192"/>
      <c r="E192"/>
      <c r="F192"/>
      <c r="G192"/>
      <c r="H192"/>
      <c r="I192"/>
      <c r="J192"/>
      <c r="K192"/>
      <c r="L192"/>
      <c r="M192"/>
      <c r="N192"/>
      <c r="O192"/>
      <c r="P192"/>
      <c r="Q192"/>
    </row>
  </sheetData>
  <sheetProtection sheet="1" objects="1" scenarios="1" selectLockedCells="1"/>
  <mergeCells count="34">
    <mergeCell ref="B45:D45"/>
    <mergeCell ref="E33:G33"/>
    <mergeCell ref="B34:D34"/>
    <mergeCell ref="B35:D35"/>
    <mergeCell ref="F38:H38"/>
    <mergeCell ref="F39:H39"/>
    <mergeCell ref="B1:C1"/>
    <mergeCell ref="D1:I1"/>
    <mergeCell ref="B3:D3"/>
    <mergeCell ref="B4:C4"/>
    <mergeCell ref="F4:H4"/>
    <mergeCell ref="H51:I51"/>
    <mergeCell ref="B59:B60"/>
    <mergeCell ref="C59:D59"/>
    <mergeCell ref="E59:E60"/>
    <mergeCell ref="F59:F60"/>
    <mergeCell ref="B50:B51"/>
    <mergeCell ref="C50:D50"/>
    <mergeCell ref="E50:E51"/>
    <mergeCell ref="F50:F51"/>
    <mergeCell ref="H50:I50"/>
    <mergeCell ref="B105:D105"/>
    <mergeCell ref="B161:C161"/>
    <mergeCell ref="B163:C163"/>
    <mergeCell ref="B85:C85"/>
    <mergeCell ref="C99:E99"/>
    <mergeCell ref="B72:B73"/>
    <mergeCell ref="C72:D72"/>
    <mergeCell ref="E72:E73"/>
    <mergeCell ref="F72:F73"/>
    <mergeCell ref="B83:B84"/>
    <mergeCell ref="C83:D83"/>
    <mergeCell ref="E83:E84"/>
    <mergeCell ref="F83:F84"/>
  </mergeCells>
  <pageMargins left="0.25" right="0.25" top="0.75" bottom="0.75" header="0.3" footer="0.3"/>
  <pageSetup scale="40"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Q192"/>
  <sheetViews>
    <sheetView zoomScale="90" zoomScaleNormal="90" workbookViewId="0">
      <pane ySplit="1" topLeftCell="A2" activePane="bottomLeft" state="frozen"/>
      <selection activeCell="H27" sqref="H27"/>
      <selection pane="bottomLeft" activeCell="C10" sqref="C10"/>
    </sheetView>
  </sheetViews>
  <sheetFormatPr defaultColWidth="8.81640625" defaultRowHeight="14.5" x14ac:dyDescent="0.35"/>
  <cols>
    <col min="1" max="1" width="5.1796875" customWidth="1"/>
    <col min="2" max="2" width="51.7265625" customWidth="1"/>
    <col min="3" max="3" width="16.1796875" customWidth="1"/>
    <col min="4" max="5" width="13.81640625" customWidth="1"/>
    <col min="6" max="6" width="11.453125" customWidth="1"/>
    <col min="7" max="7" width="12.81640625" customWidth="1"/>
    <col min="8" max="8" width="15.26953125" customWidth="1"/>
    <col min="9" max="9" width="10.7265625" customWidth="1"/>
    <col min="10" max="10" width="28" customWidth="1"/>
    <col min="11" max="11" width="11" customWidth="1"/>
    <col min="12" max="12" width="12" customWidth="1"/>
    <col min="14" max="14" width="12.453125" customWidth="1"/>
    <col min="15" max="15" width="14.1796875" customWidth="1"/>
    <col min="16" max="16" width="20.26953125" customWidth="1"/>
    <col min="17" max="17" width="15.81640625" customWidth="1"/>
  </cols>
  <sheetData>
    <row r="1" spans="1:13" ht="29" thickBot="1" x14ac:dyDescent="0.7">
      <c r="A1" s="816" t="s">
        <v>371</v>
      </c>
      <c r="B1" s="1040" t="s">
        <v>49</v>
      </c>
      <c r="C1" s="1041"/>
      <c r="D1" s="1042" t="s">
        <v>154</v>
      </c>
      <c r="E1" s="1042"/>
      <c r="F1" s="1042"/>
      <c r="G1" s="1042"/>
      <c r="H1" s="1042"/>
      <c r="I1" s="1043"/>
      <c r="J1" s="272"/>
      <c r="K1" s="278"/>
      <c r="L1" s="62"/>
      <c r="M1" s="62"/>
    </row>
    <row r="2" spans="1:13" s="62" customFormat="1" ht="12.75" customHeight="1" thickBot="1" x14ac:dyDescent="0.7">
      <c r="B2" s="275"/>
      <c r="C2" s="275"/>
      <c r="D2" s="276"/>
      <c r="E2" s="277"/>
      <c r="F2" s="277"/>
      <c r="G2" s="277"/>
      <c r="H2" s="277"/>
      <c r="I2" s="277"/>
      <c r="J2" s="75"/>
      <c r="K2"/>
      <c r="L2"/>
      <c r="M2"/>
    </row>
    <row r="3" spans="1:13" ht="26.5" thickBot="1" x14ac:dyDescent="0.65">
      <c r="B3" s="1044" t="s">
        <v>357</v>
      </c>
      <c r="C3" s="1045"/>
      <c r="D3" s="1046"/>
    </row>
    <row r="4" spans="1:13" ht="19" thickBot="1" x14ac:dyDescent="0.4">
      <c r="B4" s="1047" t="s">
        <v>167</v>
      </c>
      <c r="C4" s="1048"/>
      <c r="D4" s="638" t="s">
        <v>433</v>
      </c>
      <c r="E4" s="745"/>
      <c r="F4" s="1037"/>
      <c r="G4" s="1037"/>
      <c r="H4" s="1037"/>
      <c r="I4" s="745"/>
      <c r="J4" s="62"/>
      <c r="K4" s="62"/>
      <c r="L4" s="62"/>
      <c r="M4" s="62"/>
    </row>
    <row r="5" spans="1:13" s="62" customFormat="1" ht="19" thickBot="1" x14ac:dyDescent="0.4">
      <c r="B5" s="148"/>
      <c r="C5" s="148"/>
      <c r="D5" s="149"/>
      <c r="E5" s="147"/>
      <c r="F5" s="147"/>
      <c r="G5" s="147"/>
      <c r="H5" s="147"/>
      <c r="I5" s="147"/>
      <c r="J5" s="309"/>
      <c r="K5" s="309"/>
      <c r="L5" s="309"/>
      <c r="M5" s="309"/>
    </row>
    <row r="6" spans="1:13" s="309" customFormat="1" ht="33" customHeight="1" x14ac:dyDescent="0.35">
      <c r="B6" s="310" t="s">
        <v>140</v>
      </c>
      <c r="C6" s="307" t="s">
        <v>100</v>
      </c>
      <c r="D6" s="307" t="s">
        <v>101</v>
      </c>
      <c r="E6" s="307" t="s">
        <v>102</v>
      </c>
      <c r="F6" s="307" t="s">
        <v>103</v>
      </c>
      <c r="G6" s="307" t="s">
        <v>164</v>
      </c>
      <c r="H6" s="308" t="s">
        <v>165</v>
      </c>
      <c r="J6" s="71"/>
      <c r="K6" s="71"/>
      <c r="L6" s="71"/>
      <c r="M6" s="71"/>
    </row>
    <row r="7" spans="1:13" s="71" customFormat="1" ht="15.5" x14ac:dyDescent="0.35">
      <c r="B7" s="416" t="s">
        <v>49</v>
      </c>
      <c r="C7" s="317">
        <v>0</v>
      </c>
      <c r="D7" s="317">
        <v>0</v>
      </c>
      <c r="E7" s="318">
        <f>C7*D7</f>
        <v>0</v>
      </c>
      <c r="F7" s="82">
        <v>0</v>
      </c>
      <c r="G7" s="319">
        <f>E7*F7</f>
        <v>0</v>
      </c>
      <c r="H7" s="133">
        <f>IFERROR(G7/H33,0)</f>
        <v>0</v>
      </c>
    </row>
    <row r="8" spans="1:13" s="71" customFormat="1" ht="15.5" x14ac:dyDescent="0.35">
      <c r="B8" s="89" t="s">
        <v>49</v>
      </c>
      <c r="C8" s="317">
        <v>0</v>
      </c>
      <c r="D8" s="317">
        <v>0</v>
      </c>
      <c r="E8" s="318">
        <f>C8*D8</f>
        <v>0</v>
      </c>
      <c r="F8" s="82">
        <v>0</v>
      </c>
      <c r="G8" s="319">
        <f>E8*F8</f>
        <v>0</v>
      </c>
      <c r="H8" s="133">
        <f>IFERROR(G8/H33,0)</f>
        <v>0</v>
      </c>
    </row>
    <row r="9" spans="1:13" s="71" customFormat="1" ht="15.5" x14ac:dyDescent="0.35">
      <c r="B9" s="89" t="s">
        <v>49</v>
      </c>
      <c r="C9" s="317">
        <v>0</v>
      </c>
      <c r="D9" s="317">
        <v>0</v>
      </c>
      <c r="E9" s="318">
        <f>C9*D9</f>
        <v>0</v>
      </c>
      <c r="F9" s="82">
        <v>0</v>
      </c>
      <c r="G9" s="319">
        <f>E9*F9</f>
        <v>0</v>
      </c>
      <c r="H9" s="133">
        <f>IFERROR(G9/H33,0)</f>
        <v>0</v>
      </c>
    </row>
    <row r="10" spans="1:13" s="71" customFormat="1" ht="15.5" x14ac:dyDescent="0.35">
      <c r="B10" s="89" t="s">
        <v>49</v>
      </c>
      <c r="C10" s="317">
        <v>0</v>
      </c>
      <c r="D10" s="317">
        <v>0</v>
      </c>
      <c r="E10" s="318">
        <f>C10*D10</f>
        <v>0</v>
      </c>
      <c r="F10" s="82">
        <v>0</v>
      </c>
      <c r="G10" s="319">
        <f>E10*F10</f>
        <v>0</v>
      </c>
      <c r="H10" s="133">
        <f>IFERROR(G10/H33,0)</f>
        <v>0</v>
      </c>
    </row>
    <row r="11" spans="1:13" s="71" customFormat="1" ht="16" thickBot="1" x14ac:dyDescent="0.4">
      <c r="B11" s="89" t="s">
        <v>49</v>
      </c>
      <c r="C11" s="317">
        <v>0</v>
      </c>
      <c r="D11" s="317">
        <v>0</v>
      </c>
      <c r="E11" s="318">
        <f>C11*D11</f>
        <v>0</v>
      </c>
      <c r="F11" s="82">
        <v>0</v>
      </c>
      <c r="G11" s="319">
        <f>E11*F11</f>
        <v>0</v>
      </c>
      <c r="H11" s="133">
        <f>IFERROR(G11/H33,0)</f>
        <v>0</v>
      </c>
    </row>
    <row r="12" spans="1:13" s="357" customFormat="1" ht="16" thickBot="1" x14ac:dyDescent="0.4">
      <c r="B12" s="894" t="s">
        <v>21</v>
      </c>
      <c r="C12" s="895"/>
      <c r="D12" s="896"/>
      <c r="E12" s="897">
        <f>SUM(E7:E11)</f>
        <v>0</v>
      </c>
      <c r="F12" s="898"/>
      <c r="G12" s="899">
        <f>SUM(G7:G11)</f>
        <v>0</v>
      </c>
      <c r="H12" s="900">
        <f>IFERROR(G12/H33,0)</f>
        <v>0</v>
      </c>
      <c r="J12" s="901"/>
      <c r="K12" s="901"/>
      <c r="L12" s="901"/>
      <c r="M12" s="901"/>
    </row>
    <row r="13" spans="1:13" s="315" customFormat="1" ht="32.25" customHeight="1" x14ac:dyDescent="0.35">
      <c r="B13" s="316" t="s">
        <v>141</v>
      </c>
      <c r="C13" s="311" t="s">
        <v>100</v>
      </c>
      <c r="D13" s="311" t="s">
        <v>101</v>
      </c>
      <c r="E13" s="312" t="s">
        <v>102</v>
      </c>
      <c r="F13" s="313" t="s">
        <v>103</v>
      </c>
      <c r="G13" s="313" t="s">
        <v>164</v>
      </c>
      <c r="H13" s="314" t="s">
        <v>165</v>
      </c>
      <c r="J13" s="71"/>
      <c r="K13" s="71"/>
      <c r="L13" s="71"/>
      <c r="M13" s="71"/>
    </row>
    <row r="14" spans="1:13" s="71" customFormat="1" ht="15.5" x14ac:dyDescent="0.35">
      <c r="B14" s="89" t="s">
        <v>49</v>
      </c>
      <c r="C14" s="320">
        <v>0</v>
      </c>
      <c r="D14" s="320">
        <v>0</v>
      </c>
      <c r="E14" s="318">
        <f>C14*D14</f>
        <v>0</v>
      </c>
      <c r="F14" s="82">
        <v>0</v>
      </c>
      <c r="G14" s="319">
        <f>E14*F14</f>
        <v>0</v>
      </c>
      <c r="H14" s="133">
        <f>IFERROR(G14/H33,0)</f>
        <v>0</v>
      </c>
    </row>
    <row r="15" spans="1:13" s="71" customFormat="1" ht="15.5" x14ac:dyDescent="0.35">
      <c r="B15" s="89" t="s">
        <v>49</v>
      </c>
      <c r="C15" s="320">
        <v>0</v>
      </c>
      <c r="D15" s="320">
        <v>0</v>
      </c>
      <c r="E15" s="318">
        <f>C15*D15</f>
        <v>0</v>
      </c>
      <c r="F15" s="82">
        <v>0</v>
      </c>
      <c r="G15" s="319">
        <f>E15*F15</f>
        <v>0</v>
      </c>
      <c r="H15" s="133">
        <f>IFERROR(G15/H33,0)</f>
        <v>0</v>
      </c>
    </row>
    <row r="16" spans="1:13" s="71" customFormat="1" ht="15.5" x14ac:dyDescent="0.35">
      <c r="B16" s="89" t="s">
        <v>49</v>
      </c>
      <c r="C16" s="317">
        <v>0</v>
      </c>
      <c r="D16" s="317">
        <v>0</v>
      </c>
      <c r="E16" s="318">
        <f>C16*D16</f>
        <v>0</v>
      </c>
      <c r="F16" s="82">
        <v>0</v>
      </c>
      <c r="G16" s="319">
        <f>E16*F16</f>
        <v>0</v>
      </c>
      <c r="H16" s="133">
        <f>IFERROR(G16/H33,0)</f>
        <v>0</v>
      </c>
    </row>
    <row r="17" spans="2:13" s="71" customFormat="1" ht="15.5" x14ac:dyDescent="0.35">
      <c r="B17" s="248" t="s">
        <v>49</v>
      </c>
      <c r="C17" s="320">
        <v>0</v>
      </c>
      <c r="D17" s="320">
        <v>0</v>
      </c>
      <c r="E17" s="321">
        <f>C17*D17</f>
        <v>0</v>
      </c>
      <c r="F17" s="235">
        <v>0</v>
      </c>
      <c r="G17" s="322">
        <f>E17*F17</f>
        <v>0</v>
      </c>
      <c r="H17" s="134">
        <f>IFERROR(G17/H33,0)</f>
        <v>0</v>
      </c>
    </row>
    <row r="18" spans="2:13" s="71" customFormat="1" ht="16" thickBot="1" x14ac:dyDescent="0.4">
      <c r="B18" s="248" t="s">
        <v>49</v>
      </c>
      <c r="C18" s="320">
        <v>0</v>
      </c>
      <c r="D18" s="320">
        <v>0</v>
      </c>
      <c r="E18" s="321">
        <f>C18*D18</f>
        <v>0</v>
      </c>
      <c r="F18" s="235">
        <v>0</v>
      </c>
      <c r="G18" s="322">
        <f>E18*F18</f>
        <v>0</v>
      </c>
      <c r="H18" s="134">
        <f>IFERROR(G18/H33,0)</f>
        <v>0</v>
      </c>
    </row>
    <row r="19" spans="2:13" s="357" customFormat="1" ht="16" thickBot="1" x14ac:dyDescent="0.4">
      <c r="B19" s="894" t="s">
        <v>21</v>
      </c>
      <c r="C19" s="895"/>
      <c r="D19" s="896"/>
      <c r="E19" s="897">
        <f>SUM(E14:E18)</f>
        <v>0</v>
      </c>
      <c r="F19" s="898"/>
      <c r="G19" s="899">
        <f>SUM(G14:G18)</f>
        <v>0</v>
      </c>
      <c r="H19" s="900">
        <f>IFERROR(G19/H33,0)</f>
        <v>0</v>
      </c>
      <c r="J19" s="901"/>
      <c r="K19" s="901"/>
      <c r="L19" s="901"/>
      <c r="M19" s="901"/>
    </row>
    <row r="20" spans="2:13" s="315" customFormat="1" ht="33" customHeight="1" x14ac:dyDescent="0.35">
      <c r="B20" s="316" t="s">
        <v>142</v>
      </c>
      <c r="C20" s="311" t="s">
        <v>100</v>
      </c>
      <c r="D20" s="311" t="s">
        <v>101</v>
      </c>
      <c r="E20" s="312" t="s">
        <v>102</v>
      </c>
      <c r="F20" s="313" t="s">
        <v>103</v>
      </c>
      <c r="G20" s="313" t="s">
        <v>164</v>
      </c>
      <c r="H20" s="314" t="s">
        <v>165</v>
      </c>
      <c r="J20" s="71"/>
      <c r="K20" s="71"/>
      <c r="L20" s="71"/>
      <c r="M20" s="71"/>
    </row>
    <row r="21" spans="2:13" s="71" customFormat="1" ht="15.5" x14ac:dyDescent="0.35">
      <c r="B21" s="89" t="s">
        <v>49</v>
      </c>
      <c r="C21" s="317">
        <v>0</v>
      </c>
      <c r="D21" s="317">
        <v>0</v>
      </c>
      <c r="E21" s="318">
        <f>C21*D21</f>
        <v>0</v>
      </c>
      <c r="F21" s="82">
        <v>0</v>
      </c>
      <c r="G21" s="319">
        <f>E21*F21</f>
        <v>0</v>
      </c>
      <c r="H21" s="133">
        <f>IFERROR(G21/H33,0)</f>
        <v>0</v>
      </c>
    </row>
    <row r="22" spans="2:13" s="71" customFormat="1" ht="16" thickBot="1" x14ac:dyDescent="0.4">
      <c r="B22" s="248" t="s">
        <v>49</v>
      </c>
      <c r="C22" s="320">
        <v>0</v>
      </c>
      <c r="D22" s="320">
        <v>0</v>
      </c>
      <c r="E22" s="321">
        <f>C22*D22</f>
        <v>0</v>
      </c>
      <c r="F22" s="235">
        <v>0</v>
      </c>
      <c r="G22" s="322">
        <f>E22*F22</f>
        <v>0</v>
      </c>
      <c r="H22" s="134">
        <f>IFERROR(G22/H33,0)</f>
        <v>0</v>
      </c>
    </row>
    <row r="23" spans="2:13" s="357" customFormat="1" ht="16" thickBot="1" x14ac:dyDescent="0.4">
      <c r="B23" s="894" t="s">
        <v>21</v>
      </c>
      <c r="C23" s="895"/>
      <c r="D23" s="896"/>
      <c r="E23" s="897">
        <f>SUM(E21:E22)</f>
        <v>0</v>
      </c>
      <c r="F23" s="898"/>
      <c r="G23" s="899">
        <f>SUM(G21:G22)</f>
        <v>0</v>
      </c>
      <c r="H23" s="900">
        <f>IFERROR(G23/H33,0)</f>
        <v>0</v>
      </c>
    </row>
    <row r="24" spans="2:13" s="71" customFormat="1" ht="32.25" customHeight="1" x14ac:dyDescent="0.35">
      <c r="B24" s="316" t="s">
        <v>62</v>
      </c>
      <c r="C24" s="311" t="s">
        <v>100</v>
      </c>
      <c r="D24" s="311" t="s">
        <v>101</v>
      </c>
      <c r="E24" s="312" t="s">
        <v>102</v>
      </c>
      <c r="F24" s="313" t="s">
        <v>103</v>
      </c>
      <c r="G24" s="313" t="s">
        <v>164</v>
      </c>
      <c r="H24" s="314" t="s">
        <v>165</v>
      </c>
    </row>
    <row r="25" spans="2:13" s="71" customFormat="1" ht="15.5" x14ac:dyDescent="0.35">
      <c r="B25" s="89" t="s">
        <v>49</v>
      </c>
      <c r="C25" s="317">
        <v>0</v>
      </c>
      <c r="D25" s="317">
        <v>0</v>
      </c>
      <c r="E25" s="318">
        <f>C25*D25</f>
        <v>0</v>
      </c>
      <c r="F25" s="82">
        <v>0</v>
      </c>
      <c r="G25" s="319">
        <f>E25*F25</f>
        <v>0</v>
      </c>
      <c r="H25" s="133">
        <f>IFERROR(G25/H33,0)</f>
        <v>0</v>
      </c>
    </row>
    <row r="26" spans="2:13" s="71" customFormat="1" ht="16" thickBot="1" x14ac:dyDescent="0.4">
      <c r="B26" s="248" t="s">
        <v>49</v>
      </c>
      <c r="C26" s="320">
        <v>0</v>
      </c>
      <c r="D26" s="320">
        <v>0</v>
      </c>
      <c r="E26" s="321">
        <f>C26*D26</f>
        <v>0</v>
      </c>
      <c r="F26" s="235">
        <v>0</v>
      </c>
      <c r="G26" s="322">
        <f>E26*F26</f>
        <v>0</v>
      </c>
      <c r="H26" s="134">
        <f>IFERROR(G26/H33,0)</f>
        <v>0</v>
      </c>
    </row>
    <row r="27" spans="2:13" s="71" customFormat="1" ht="19" thickBot="1" x14ac:dyDescent="0.5">
      <c r="B27" s="155" t="s">
        <v>21</v>
      </c>
      <c r="C27" s="156"/>
      <c r="D27" s="157"/>
      <c r="E27" s="158">
        <f>SUM(E25:E26)</f>
        <v>0</v>
      </c>
      <c r="F27" s="159"/>
      <c r="G27" s="160">
        <f>SUM(G25:G26)</f>
        <v>0</v>
      </c>
      <c r="H27" s="161">
        <f>IFERROR(G27/H33,0)</f>
        <v>0</v>
      </c>
      <c r="J27" s="315"/>
      <c r="K27" s="315"/>
      <c r="L27" s="315"/>
      <c r="M27" s="315"/>
    </row>
    <row r="28" spans="2:13" s="315" customFormat="1" ht="30" customHeight="1" x14ac:dyDescent="0.35">
      <c r="B28" s="316" t="s">
        <v>143</v>
      </c>
      <c r="C28" s="311" t="s">
        <v>100</v>
      </c>
      <c r="D28" s="311" t="s">
        <v>101</v>
      </c>
      <c r="E28" s="312" t="s">
        <v>102</v>
      </c>
      <c r="F28" s="313" t="s">
        <v>103</v>
      </c>
      <c r="G28" s="313" t="s">
        <v>164</v>
      </c>
      <c r="H28" s="314" t="s">
        <v>165</v>
      </c>
      <c r="J28" s="71"/>
      <c r="K28" s="71"/>
      <c r="L28" s="71"/>
      <c r="M28" s="71"/>
    </row>
    <row r="29" spans="2:13" s="71" customFormat="1" ht="15.5" x14ac:dyDescent="0.35">
      <c r="B29" s="89" t="s">
        <v>49</v>
      </c>
      <c r="C29" s="317">
        <v>0</v>
      </c>
      <c r="D29" s="317">
        <v>0</v>
      </c>
      <c r="E29" s="318">
        <f>C29*D29</f>
        <v>0</v>
      </c>
      <c r="F29" s="82">
        <v>0</v>
      </c>
      <c r="G29" s="319">
        <f>E29*F29</f>
        <v>0</v>
      </c>
      <c r="H29" s="133">
        <f>IFERROR(G29/H33,0)</f>
        <v>0</v>
      </c>
    </row>
    <row r="30" spans="2:13" s="71" customFormat="1" ht="16" thickBot="1" x14ac:dyDescent="0.4">
      <c r="B30" s="248" t="s">
        <v>49</v>
      </c>
      <c r="C30" s="320">
        <v>0</v>
      </c>
      <c r="D30" s="320">
        <v>0</v>
      </c>
      <c r="E30" s="321">
        <f>C30*D30</f>
        <v>0</v>
      </c>
      <c r="F30" s="235">
        <v>0</v>
      </c>
      <c r="G30" s="322">
        <f>E30*F30</f>
        <v>0</v>
      </c>
      <c r="H30" s="134">
        <f>IFERROR(G30/H33,0)</f>
        <v>0</v>
      </c>
    </row>
    <row r="31" spans="2:13" s="71" customFormat="1" ht="19" thickBot="1" x14ac:dyDescent="0.5">
      <c r="B31" s="155" t="s">
        <v>21</v>
      </c>
      <c r="C31" s="156"/>
      <c r="D31" s="157"/>
      <c r="E31" s="158">
        <f>SUM(E29:E30)</f>
        <v>0</v>
      </c>
      <c r="F31" s="157"/>
      <c r="G31" s="160">
        <f>SUM(G29:G30)</f>
        <v>0</v>
      </c>
      <c r="H31" s="161">
        <f>IFERROR(G31/H33,0)</f>
        <v>0</v>
      </c>
      <c r="J31" s="279"/>
      <c r="K31" s="279"/>
      <c r="L31" s="279"/>
      <c r="M31" s="279"/>
    </row>
    <row r="32" spans="2:13" s="279" customFormat="1" ht="25.5" customHeight="1" x14ac:dyDescent="0.35">
      <c r="G32" s="747" t="s">
        <v>150</v>
      </c>
      <c r="H32" s="323">
        <f>SUM(E12,E19,E23,E27,E31)</f>
        <v>0</v>
      </c>
      <c r="I32" s="295" t="str">
        <f>D4</f>
        <v>lbs, ct, bu</v>
      </c>
    </row>
    <row r="33" spans="2:15" s="279" customFormat="1" ht="20.25" customHeight="1" thickBot="1" x14ac:dyDescent="0.4">
      <c r="B33" s="324"/>
      <c r="C33" s="324"/>
      <c r="D33" s="324"/>
      <c r="E33" s="1029" t="s">
        <v>144</v>
      </c>
      <c r="F33" s="1029"/>
      <c r="G33" s="1029"/>
      <c r="H33" s="325">
        <f>SUM(G12,G19,G23,G27,G31)</f>
        <v>0</v>
      </c>
      <c r="I33" s="295"/>
      <c r="J33" s="295"/>
    </row>
    <row r="34" spans="2:15" s="279" customFormat="1" ht="24" thickBot="1" x14ac:dyDescent="0.6">
      <c r="B34" s="1030" t="s">
        <v>354</v>
      </c>
      <c r="C34" s="1031"/>
      <c r="D34" s="1032"/>
      <c r="J34" s="141"/>
      <c r="K34" s="141"/>
      <c r="L34" s="141"/>
      <c r="M34" s="141"/>
    </row>
    <row r="35" spans="2:15" s="71" customFormat="1" ht="19" thickBot="1" x14ac:dyDescent="0.5">
      <c r="B35" s="1033" t="s">
        <v>48</v>
      </c>
      <c r="C35" s="1034"/>
      <c r="D35" s="1035"/>
      <c r="E35"/>
      <c r="F35"/>
      <c r="G35"/>
      <c r="H35"/>
      <c r="I35"/>
      <c r="N35" s="141"/>
      <c r="O35" s="141"/>
    </row>
    <row r="36" spans="2:15" s="71" customFormat="1" ht="15.5" x14ac:dyDescent="0.35">
      <c r="B36" s="118" t="s">
        <v>47</v>
      </c>
      <c r="C36" s="346">
        <f>'Describe Your Farm'!C14</f>
        <v>0</v>
      </c>
      <c r="D36" s="347" t="s">
        <v>9</v>
      </c>
      <c r="F36" s="274"/>
      <c r="G36" s="274"/>
      <c r="H36" s="69"/>
      <c r="I36"/>
      <c r="K36" s="72"/>
    </row>
    <row r="37" spans="2:15" s="71" customFormat="1" ht="15.5" x14ac:dyDescent="0.35">
      <c r="B37" s="119" t="s">
        <v>8</v>
      </c>
      <c r="C37" s="348">
        <f>'Describe Your Farm'!C15</f>
        <v>0</v>
      </c>
      <c r="D37" s="349" t="s">
        <v>9</v>
      </c>
      <c r="F37" s="274"/>
      <c r="G37" s="274"/>
      <c r="H37" s="69"/>
      <c r="I37"/>
    </row>
    <row r="38" spans="2:15" s="71" customFormat="1" ht="15.5" x14ac:dyDescent="0.35">
      <c r="B38" s="119" t="s">
        <v>11</v>
      </c>
      <c r="C38" s="286">
        <f>IFERROR(43500/(C36*C37),0)</f>
        <v>0</v>
      </c>
      <c r="D38" s="350" t="s">
        <v>12</v>
      </c>
      <c r="E38"/>
      <c r="F38" s="1036"/>
      <c r="G38" s="1036"/>
      <c r="H38" s="1036"/>
    </row>
    <row r="39" spans="2:15" s="71" customFormat="1" ht="15.5" x14ac:dyDescent="0.35">
      <c r="B39" s="806" t="s">
        <v>361</v>
      </c>
      <c r="C39" s="85">
        <v>0</v>
      </c>
      <c r="D39" s="351" t="str">
        <f>D4</f>
        <v>lbs, ct, bu</v>
      </c>
      <c r="E39"/>
      <c r="F39" s="1037"/>
      <c r="G39" s="1037"/>
      <c r="H39" s="1037"/>
    </row>
    <row r="40" spans="2:15" s="71" customFormat="1" ht="15.5" x14ac:dyDescent="0.35">
      <c r="B40" s="119" t="s">
        <v>125</v>
      </c>
      <c r="C40" s="352">
        <f>H32</f>
        <v>0</v>
      </c>
      <c r="D40" s="353" t="str">
        <f>D39</f>
        <v>lbs, ct, bu</v>
      </c>
      <c r="E40"/>
      <c r="F40" s="69"/>
      <c r="G40" s="69"/>
      <c r="H40" s="69"/>
      <c r="I40"/>
    </row>
    <row r="41" spans="2:15" s="71" customFormat="1" ht="15.5" x14ac:dyDescent="0.35">
      <c r="B41" s="806" t="s">
        <v>360</v>
      </c>
      <c r="C41" s="354">
        <f>IFERROR(C40/C39,0)</f>
        <v>0</v>
      </c>
      <c r="D41" s="345" t="s">
        <v>12</v>
      </c>
      <c r="E41"/>
      <c r="F41"/>
      <c r="G41"/>
      <c r="H41"/>
      <c r="I41"/>
    </row>
    <row r="42" spans="2:15" s="71" customFormat="1" ht="15.5" x14ac:dyDescent="0.35">
      <c r="B42" s="119" t="s">
        <v>126</v>
      </c>
      <c r="C42" s="354">
        <f>IFERROR(C41/C38,0)</f>
        <v>0</v>
      </c>
      <c r="D42" s="345" t="s">
        <v>13</v>
      </c>
      <c r="E42"/>
      <c r="F42"/>
      <c r="G42"/>
      <c r="H42"/>
      <c r="I42"/>
    </row>
    <row r="43" spans="2:15" s="71" customFormat="1" ht="15.5" x14ac:dyDescent="0.35">
      <c r="B43" s="119" t="s">
        <v>166</v>
      </c>
      <c r="C43" s="348">
        <f>'Describe Your Farm'!C21</f>
        <v>0</v>
      </c>
      <c r="D43" s="345" t="s">
        <v>13</v>
      </c>
      <c r="E43"/>
      <c r="F43"/>
      <c r="G43"/>
      <c r="H43"/>
      <c r="I43"/>
    </row>
    <row r="44" spans="2:15" s="71" customFormat="1" ht="15" thickBot="1" x14ac:dyDescent="0.4">
      <c r="B44" s="73"/>
      <c r="C44" s="117"/>
      <c r="D44" s="74"/>
      <c r="E44"/>
      <c r="F44"/>
      <c r="G44"/>
      <c r="J44"/>
      <c r="K44"/>
      <c r="L44"/>
      <c r="M44"/>
    </row>
    <row r="45" spans="2:15" ht="26.5" thickBot="1" x14ac:dyDescent="0.65">
      <c r="B45" s="940" t="s">
        <v>29</v>
      </c>
      <c r="C45" s="1028"/>
      <c r="D45" s="941"/>
      <c r="H45" s="30"/>
      <c r="J45" s="281"/>
      <c r="K45" s="281"/>
      <c r="L45" s="69"/>
      <c r="M45" s="69"/>
    </row>
    <row r="46" spans="2:15" s="69" customFormat="1" ht="15.5" x14ac:dyDescent="0.35">
      <c r="B46" s="657" t="s">
        <v>190</v>
      </c>
      <c r="C46" s="709" t="str">
        <f>'Describe Your Farm'!C14&amp;" "&amp;'Describe Your Farm'!D14</f>
        <v>0 feet</v>
      </c>
      <c r="D46" s="284"/>
      <c r="E46"/>
      <c r="F46"/>
      <c r="G46" s="280"/>
      <c r="H46" s="172"/>
      <c r="I46" s="172"/>
      <c r="J46" s="140"/>
      <c r="K46" s="140"/>
      <c r="L46"/>
      <c r="M46"/>
    </row>
    <row r="47" spans="2:15" ht="15.5" x14ac:dyDescent="0.35">
      <c r="B47" s="709" t="s">
        <v>32</v>
      </c>
      <c r="C47" s="710">
        <f>C41</f>
        <v>0</v>
      </c>
      <c r="D47" s="284"/>
      <c r="E47" s="284"/>
      <c r="F47" s="284"/>
      <c r="G47" s="77"/>
      <c r="H47" s="77"/>
      <c r="I47" s="77"/>
      <c r="J47" s="282"/>
      <c r="K47" s="282"/>
      <c r="L47" s="282"/>
      <c r="M47" s="282"/>
    </row>
    <row r="48" spans="2:15" s="282" customFormat="1" ht="15.5" x14ac:dyDescent="0.35">
      <c r="B48" s="283" t="s">
        <v>177</v>
      </c>
      <c r="C48" s="80">
        <v>0</v>
      </c>
    </row>
    <row r="49" spans="2:13" s="282" customFormat="1" x14ac:dyDescent="0.35">
      <c r="B49" s="283" t="s">
        <v>362</v>
      </c>
      <c r="C49" s="294">
        <v>0</v>
      </c>
      <c r="J49" s="140"/>
      <c r="K49" s="140"/>
      <c r="L49" s="71"/>
      <c r="M49" s="71"/>
    </row>
    <row r="50" spans="2:13" s="71" customFormat="1" ht="15.75" customHeight="1" x14ac:dyDescent="0.35">
      <c r="B50" s="995" t="s">
        <v>57</v>
      </c>
      <c r="C50" s="997" t="s">
        <v>319</v>
      </c>
      <c r="D50" s="998"/>
      <c r="E50" s="999" t="s">
        <v>6</v>
      </c>
      <c r="F50" s="990" t="s">
        <v>182</v>
      </c>
      <c r="G50" s="76"/>
      <c r="H50" s="1049"/>
      <c r="I50" s="1050"/>
      <c r="J50" s="140"/>
      <c r="K50" s="140"/>
    </row>
    <row r="51" spans="2:13" s="71" customFormat="1" ht="15.5" x14ac:dyDescent="0.35">
      <c r="B51" s="996"/>
      <c r="C51" s="681" t="s">
        <v>134</v>
      </c>
      <c r="D51" s="673" t="s">
        <v>135</v>
      </c>
      <c r="E51" s="1000"/>
      <c r="F51" s="1001"/>
      <c r="G51" s="76"/>
      <c r="H51" s="1049"/>
      <c r="I51" s="1050"/>
      <c r="J51" s="140"/>
      <c r="K51" s="140"/>
      <c r="L51"/>
      <c r="M51"/>
    </row>
    <row r="52" spans="2:13" ht="15.5" x14ac:dyDescent="0.35">
      <c r="B52" s="686" t="s">
        <v>50</v>
      </c>
      <c r="C52" s="91">
        <v>0</v>
      </c>
      <c r="D52" s="91">
        <v>0</v>
      </c>
      <c r="E52" s="676" t="s">
        <v>320</v>
      </c>
      <c r="F52" s="687"/>
      <c r="G52" s="76"/>
      <c r="H52" s="76"/>
      <c r="I52" s="76"/>
      <c r="J52" s="140"/>
      <c r="K52" s="140"/>
    </row>
    <row r="53" spans="2:13" ht="15.5" x14ac:dyDescent="0.35">
      <c r="B53" s="688" t="s">
        <v>155</v>
      </c>
      <c r="C53" s="80">
        <v>0</v>
      </c>
      <c r="D53" s="80">
        <v>0</v>
      </c>
      <c r="E53" s="674" t="s">
        <v>320</v>
      </c>
      <c r="F53" s="687"/>
      <c r="G53" s="76"/>
      <c r="H53" s="76"/>
      <c r="I53" s="76"/>
      <c r="J53" s="140"/>
      <c r="K53" s="140"/>
    </row>
    <row r="54" spans="2:13" ht="15.5" x14ac:dyDescent="0.35">
      <c r="B54" s="688" t="s">
        <v>156</v>
      </c>
      <c r="C54" s="80">
        <v>0</v>
      </c>
      <c r="D54" s="80">
        <v>0</v>
      </c>
      <c r="E54" s="674" t="s">
        <v>320</v>
      </c>
      <c r="F54" s="687"/>
      <c r="G54" s="76"/>
      <c r="H54" s="76"/>
      <c r="I54" s="76"/>
      <c r="J54" s="77"/>
      <c r="K54" s="77"/>
      <c r="L54" s="76"/>
      <c r="M54" s="76"/>
    </row>
    <row r="55" spans="2:13" s="76" customFormat="1" ht="15.5" x14ac:dyDescent="0.35">
      <c r="B55" s="688" t="s">
        <v>157</v>
      </c>
      <c r="C55" s="80">
        <v>0</v>
      </c>
      <c r="D55" s="80">
        <v>0</v>
      </c>
      <c r="E55" s="674" t="s">
        <v>320</v>
      </c>
      <c r="F55" s="687"/>
      <c r="J55" s="77"/>
      <c r="K55" s="77"/>
    </row>
    <row r="56" spans="2:13" s="76" customFormat="1" ht="15.5" x14ac:dyDescent="0.35">
      <c r="B56" s="86" t="s">
        <v>51</v>
      </c>
      <c r="C56" s="80">
        <v>0</v>
      </c>
      <c r="D56" s="80">
        <v>0</v>
      </c>
      <c r="E56" s="674" t="s">
        <v>320</v>
      </c>
      <c r="F56" s="687"/>
      <c r="J56" s="77"/>
      <c r="K56" s="77"/>
    </row>
    <row r="57" spans="2:13" s="76" customFormat="1" ht="15.5" x14ac:dyDescent="0.35">
      <c r="B57" s="566" t="s">
        <v>236</v>
      </c>
      <c r="C57" s="80">
        <v>0</v>
      </c>
      <c r="D57" s="80">
        <v>0</v>
      </c>
      <c r="E57" s="674" t="s">
        <v>320</v>
      </c>
      <c r="F57" s="687"/>
      <c r="J57" s="77"/>
      <c r="K57" s="77"/>
    </row>
    <row r="58" spans="2:13" s="76" customFormat="1" ht="15.5" x14ac:dyDescent="0.35">
      <c r="B58" s="689" t="s">
        <v>58</v>
      </c>
      <c r="C58" s="287">
        <f>SUM(C52:C57)/60</f>
        <v>0</v>
      </c>
      <c r="D58" s="288">
        <f>(SUM(D52:D57))/60</f>
        <v>0</v>
      </c>
      <c r="E58" s="675" t="s">
        <v>321</v>
      </c>
      <c r="F58" s="690">
        <f>(C58*E100)+(D58*E101)</f>
        <v>0</v>
      </c>
      <c r="J58" s="77"/>
      <c r="K58" s="77"/>
    </row>
    <row r="59" spans="2:13" s="76" customFormat="1" ht="15.75" customHeight="1" x14ac:dyDescent="0.35">
      <c r="B59" s="985" t="s">
        <v>56</v>
      </c>
      <c r="C59" s="987" t="s">
        <v>319</v>
      </c>
      <c r="D59" s="987"/>
      <c r="E59" s="988" t="s">
        <v>6</v>
      </c>
      <c r="F59" s="990" t="s">
        <v>182</v>
      </c>
      <c r="J59" s="77"/>
    </row>
    <row r="60" spans="2:13" s="76" customFormat="1" ht="15.5" x14ac:dyDescent="0.35">
      <c r="B60" s="985"/>
      <c r="C60" s="876" t="s">
        <v>134</v>
      </c>
      <c r="D60" s="673" t="s">
        <v>135</v>
      </c>
      <c r="E60" s="988"/>
      <c r="F60" s="1001"/>
      <c r="J60" s="77"/>
    </row>
    <row r="61" spans="2:13" s="76" customFormat="1" ht="15.5" x14ac:dyDescent="0.35">
      <c r="B61" s="686" t="s">
        <v>41</v>
      </c>
      <c r="C61" s="91">
        <v>0</v>
      </c>
      <c r="D61" s="91">
        <v>0</v>
      </c>
      <c r="E61" s="676" t="s">
        <v>320</v>
      </c>
      <c r="F61" s="687"/>
    </row>
    <row r="62" spans="2:13" s="76" customFormat="1" ht="15.5" x14ac:dyDescent="0.35">
      <c r="B62" s="688" t="s">
        <v>179</v>
      </c>
      <c r="C62" s="80">
        <v>0</v>
      </c>
      <c r="D62" s="80">
        <v>0</v>
      </c>
      <c r="E62" s="674" t="s">
        <v>320</v>
      </c>
      <c r="F62" s="687"/>
    </row>
    <row r="63" spans="2:13" s="76" customFormat="1" ht="15.5" x14ac:dyDescent="0.35">
      <c r="B63" s="688" t="s">
        <v>180</v>
      </c>
      <c r="C63" s="80">
        <v>0</v>
      </c>
      <c r="D63" s="80">
        <v>0</v>
      </c>
      <c r="E63" s="674" t="s">
        <v>320</v>
      </c>
      <c r="F63" s="687"/>
    </row>
    <row r="64" spans="2:13" s="76" customFormat="1" ht="15.5" x14ac:dyDescent="0.35">
      <c r="B64" s="688" t="s">
        <v>181</v>
      </c>
      <c r="C64" s="80">
        <v>0</v>
      </c>
      <c r="D64" s="80">
        <v>0</v>
      </c>
      <c r="E64" s="674" t="s">
        <v>320</v>
      </c>
      <c r="F64" s="687"/>
    </row>
    <row r="65" spans="2:13" s="76" customFormat="1" ht="15.5" x14ac:dyDescent="0.35">
      <c r="B65" s="688" t="s">
        <v>42</v>
      </c>
      <c r="C65" s="80">
        <v>0</v>
      </c>
      <c r="D65" s="80">
        <v>0</v>
      </c>
      <c r="E65" s="674" t="s">
        <v>320</v>
      </c>
      <c r="F65" s="687"/>
    </row>
    <row r="66" spans="2:13" s="76" customFormat="1" ht="15.5" x14ac:dyDescent="0.35">
      <c r="B66" s="688" t="s">
        <v>43</v>
      </c>
      <c r="C66" s="80">
        <v>0</v>
      </c>
      <c r="D66" s="80">
        <v>0</v>
      </c>
      <c r="E66" s="674" t="s">
        <v>320</v>
      </c>
      <c r="F66" s="687"/>
    </row>
    <row r="67" spans="2:13" s="76" customFormat="1" ht="15.5" x14ac:dyDescent="0.35">
      <c r="B67" s="691" t="s">
        <v>286</v>
      </c>
      <c r="C67" s="96">
        <v>0</v>
      </c>
      <c r="D67" s="96">
        <v>0</v>
      </c>
      <c r="E67" s="674" t="s">
        <v>320</v>
      </c>
      <c r="F67" s="687"/>
    </row>
    <row r="68" spans="2:13" s="76" customFormat="1" ht="15.5" x14ac:dyDescent="0.35">
      <c r="B68" s="691" t="s">
        <v>408</v>
      </c>
      <c r="C68" s="96">
        <v>0</v>
      </c>
      <c r="D68" s="96">
        <v>0</v>
      </c>
      <c r="E68" s="674" t="s">
        <v>320</v>
      </c>
      <c r="F68" s="687"/>
    </row>
    <row r="69" spans="2:13" s="76" customFormat="1" ht="15.5" x14ac:dyDescent="0.35">
      <c r="B69" s="86" t="s">
        <v>44</v>
      </c>
      <c r="C69" s="80">
        <v>0</v>
      </c>
      <c r="D69" s="80">
        <v>0</v>
      </c>
      <c r="E69" s="674" t="s">
        <v>320</v>
      </c>
      <c r="F69" s="687"/>
    </row>
    <row r="70" spans="2:13" s="76" customFormat="1" ht="15.5" x14ac:dyDescent="0.35">
      <c r="B70" s="566" t="s">
        <v>236</v>
      </c>
      <c r="C70" s="80">
        <v>0</v>
      </c>
      <c r="D70" s="80">
        <v>0</v>
      </c>
      <c r="E70" s="674" t="s">
        <v>320</v>
      </c>
      <c r="F70" s="687"/>
    </row>
    <row r="71" spans="2:13" s="76" customFormat="1" ht="15.5" x14ac:dyDescent="0.35">
      <c r="B71" s="689" t="s">
        <v>53</v>
      </c>
      <c r="C71" s="287">
        <f>SUM(C61:C70)/60</f>
        <v>0</v>
      </c>
      <c r="D71" s="287">
        <f>SUM(D61:D70)/60</f>
        <v>0</v>
      </c>
      <c r="E71" s="682" t="s">
        <v>321</v>
      </c>
      <c r="F71" s="692">
        <f>(C71*E100)+(D71*E101)</f>
        <v>0</v>
      </c>
      <c r="J71" s="279"/>
      <c r="K71" s="279"/>
      <c r="L71" s="279"/>
      <c r="M71" s="279"/>
    </row>
    <row r="72" spans="2:13" s="279" customFormat="1" ht="15.75" customHeight="1" x14ac:dyDescent="0.35">
      <c r="B72" s="985" t="s">
        <v>55</v>
      </c>
      <c r="C72" s="987" t="s">
        <v>319</v>
      </c>
      <c r="D72" s="987"/>
      <c r="E72" s="989" t="s">
        <v>6</v>
      </c>
      <c r="F72" s="990" t="s">
        <v>182</v>
      </c>
    </row>
    <row r="73" spans="2:13" s="279" customFormat="1" ht="15.5" x14ac:dyDescent="0.35">
      <c r="B73" s="985"/>
      <c r="C73" s="273" t="s">
        <v>134</v>
      </c>
      <c r="D73" s="289" t="s">
        <v>135</v>
      </c>
      <c r="E73" s="1005"/>
      <c r="F73" s="1001"/>
      <c r="J73" s="76"/>
      <c r="K73" s="76"/>
      <c r="L73" s="76"/>
      <c r="M73" s="76"/>
    </row>
    <row r="74" spans="2:13" s="76" customFormat="1" ht="15.5" x14ac:dyDescent="0.35">
      <c r="B74" s="693" t="s">
        <v>185</v>
      </c>
      <c r="C74" s="91">
        <v>0</v>
      </c>
      <c r="D74" s="91">
        <v>0</v>
      </c>
      <c r="E74" s="676" t="s">
        <v>321</v>
      </c>
      <c r="F74" s="694"/>
    </row>
    <row r="75" spans="2:13" s="76" customFormat="1" ht="15.5" x14ac:dyDescent="0.35">
      <c r="B75" s="695" t="s">
        <v>30</v>
      </c>
      <c r="C75" s="80">
        <v>0</v>
      </c>
      <c r="D75" s="80">
        <v>0</v>
      </c>
      <c r="E75" s="674" t="s">
        <v>321</v>
      </c>
      <c r="F75" s="694"/>
    </row>
    <row r="76" spans="2:13" s="76" customFormat="1" ht="15.5" x14ac:dyDescent="0.35">
      <c r="B76" s="695" t="s">
        <v>31</v>
      </c>
      <c r="C76" s="80">
        <v>0</v>
      </c>
      <c r="D76" s="80">
        <v>0</v>
      </c>
      <c r="E76" s="674" t="s">
        <v>321</v>
      </c>
      <c r="F76" s="694"/>
    </row>
    <row r="77" spans="2:13" s="76" customFormat="1" ht="15.5" x14ac:dyDescent="0.35">
      <c r="B77" s="695" t="s">
        <v>90</v>
      </c>
      <c r="C77" s="80">
        <v>0</v>
      </c>
      <c r="D77" s="80">
        <v>0</v>
      </c>
      <c r="E77" s="674" t="s">
        <v>321</v>
      </c>
      <c r="F77" s="694"/>
    </row>
    <row r="78" spans="2:13" s="76" customFormat="1" ht="15.5" x14ac:dyDescent="0.35">
      <c r="B78" s="695" t="s">
        <v>89</v>
      </c>
      <c r="C78" s="80">
        <v>0</v>
      </c>
      <c r="D78" s="80">
        <v>0</v>
      </c>
      <c r="E78" s="674" t="s">
        <v>321</v>
      </c>
      <c r="F78" s="694"/>
    </row>
    <row r="79" spans="2:13" s="76" customFormat="1" ht="15.5" x14ac:dyDescent="0.35">
      <c r="B79" s="695" t="s">
        <v>412</v>
      </c>
      <c r="C79" s="80">
        <v>0</v>
      </c>
      <c r="D79" s="80">
        <v>0</v>
      </c>
      <c r="E79" s="674" t="s">
        <v>321</v>
      </c>
      <c r="F79" s="694"/>
    </row>
    <row r="80" spans="2:13" s="76" customFormat="1" ht="15.5" x14ac:dyDescent="0.35">
      <c r="B80" s="883" t="s">
        <v>37</v>
      </c>
      <c r="C80" s="80">
        <v>0</v>
      </c>
      <c r="D80" s="80">
        <v>0</v>
      </c>
      <c r="E80" s="674" t="s">
        <v>321</v>
      </c>
      <c r="F80" s="694"/>
    </row>
    <row r="81" spans="2:13" s="76" customFormat="1" ht="15.5" x14ac:dyDescent="0.35">
      <c r="B81" s="566" t="s">
        <v>236</v>
      </c>
      <c r="C81" s="80">
        <v>0</v>
      </c>
      <c r="D81" s="80">
        <v>0</v>
      </c>
      <c r="E81" s="674" t="s">
        <v>321</v>
      </c>
      <c r="F81" s="687"/>
    </row>
    <row r="82" spans="2:13" s="76" customFormat="1" ht="15.5" x14ac:dyDescent="0.35">
      <c r="B82" s="696" t="s">
        <v>137</v>
      </c>
      <c r="C82" s="683">
        <f>SUM(C74:C81)</f>
        <v>0</v>
      </c>
      <c r="D82" s="684">
        <f>SUM(D74:D81)</f>
        <v>0</v>
      </c>
      <c r="E82" s="685" t="s">
        <v>321</v>
      </c>
      <c r="F82" s="697">
        <f>(C82*E100)+(D82*E101)</f>
        <v>0</v>
      </c>
      <c r="G82" s="138"/>
    </row>
    <row r="83" spans="2:13" s="76" customFormat="1" ht="15.75" customHeight="1" x14ac:dyDescent="0.35">
      <c r="B83" s="985" t="s">
        <v>54</v>
      </c>
      <c r="C83" s="987" t="s">
        <v>319</v>
      </c>
      <c r="D83" s="987"/>
      <c r="E83" s="988" t="s">
        <v>6</v>
      </c>
      <c r="F83" s="990" t="s">
        <v>182</v>
      </c>
    </row>
    <row r="84" spans="2:13" s="76" customFormat="1" ht="15.5" x14ac:dyDescent="0.35">
      <c r="B84" s="986"/>
      <c r="C84" s="711" t="s">
        <v>134</v>
      </c>
      <c r="D84" s="285" t="s">
        <v>135</v>
      </c>
      <c r="E84" s="989"/>
      <c r="F84" s="991"/>
    </row>
    <row r="85" spans="2:13" s="76" customFormat="1" ht="15.5" x14ac:dyDescent="0.35">
      <c r="B85" s="993" t="str">
        <f>"Remember: Estimated Total Crop Yield per Bed is "&amp;C39&amp;" "&amp;D39</f>
        <v>Remember: Estimated Total Crop Yield per Bed is 0 lbs, ct, bu</v>
      </c>
      <c r="C85" s="994"/>
      <c r="D85" s="712"/>
      <c r="E85" s="713"/>
      <c r="F85" s="714"/>
    </row>
    <row r="86" spans="2:13" s="76" customFormat="1" ht="15.5" x14ac:dyDescent="0.35">
      <c r="B86" s="693" t="s">
        <v>33</v>
      </c>
      <c r="C86" s="79">
        <v>0</v>
      </c>
      <c r="D86" s="79">
        <v>0</v>
      </c>
      <c r="E86" s="677" t="s">
        <v>321</v>
      </c>
      <c r="F86" s="694"/>
    </row>
    <row r="87" spans="2:13" s="76" customFormat="1" ht="15.5" x14ac:dyDescent="0.35">
      <c r="B87" s="698" t="s">
        <v>34</v>
      </c>
      <c r="C87" s="80">
        <v>0</v>
      </c>
      <c r="D87" s="80">
        <v>0</v>
      </c>
      <c r="E87" s="679" t="s">
        <v>321</v>
      </c>
      <c r="F87" s="699"/>
    </row>
    <row r="88" spans="2:13" s="76" customFormat="1" ht="15.5" x14ac:dyDescent="0.35">
      <c r="B88" s="700" t="s">
        <v>36</v>
      </c>
      <c r="C88" s="80">
        <v>0</v>
      </c>
      <c r="D88" s="80">
        <v>0</v>
      </c>
      <c r="E88" s="679" t="s">
        <v>321</v>
      </c>
      <c r="F88" s="699"/>
    </row>
    <row r="89" spans="2:13" s="76" customFormat="1" ht="15.5" x14ac:dyDescent="0.35">
      <c r="B89" s="641" t="s">
        <v>412</v>
      </c>
      <c r="C89" s="97">
        <v>0</v>
      </c>
      <c r="D89" s="97">
        <v>0</v>
      </c>
      <c r="E89" s="678" t="s">
        <v>321</v>
      </c>
      <c r="F89" s="701"/>
    </row>
    <row r="90" spans="2:13" s="76" customFormat="1" ht="15.5" x14ac:dyDescent="0.35">
      <c r="B90" s="883" t="s">
        <v>35</v>
      </c>
      <c r="C90" s="97">
        <v>0</v>
      </c>
      <c r="D90" s="97">
        <v>0</v>
      </c>
      <c r="E90" s="678" t="s">
        <v>321</v>
      </c>
      <c r="F90" s="701"/>
    </row>
    <row r="91" spans="2:13" s="76" customFormat="1" ht="15.5" x14ac:dyDescent="0.35">
      <c r="B91" s="566" t="s">
        <v>236</v>
      </c>
      <c r="C91" s="80">
        <v>0</v>
      </c>
      <c r="D91" s="80">
        <v>0</v>
      </c>
      <c r="E91" s="674" t="s">
        <v>321</v>
      </c>
      <c r="F91" s="687"/>
    </row>
    <row r="92" spans="2:13" s="76" customFormat="1" ht="15.5" x14ac:dyDescent="0.35">
      <c r="B92" s="702" t="s">
        <v>138</v>
      </c>
      <c r="C92" s="290">
        <f>SUM(C86:C91)</f>
        <v>0</v>
      </c>
      <c r="D92" s="291">
        <f>SUM(D86:D91)</f>
        <v>0</v>
      </c>
      <c r="E92" s="680" t="s">
        <v>321</v>
      </c>
      <c r="F92" s="703">
        <f>(C92*E100)+(D92*E101)</f>
        <v>0</v>
      </c>
      <c r="G92" s="139"/>
      <c r="J92" s="357"/>
      <c r="K92" s="357"/>
      <c r="L92" s="357"/>
      <c r="M92" s="357"/>
    </row>
    <row r="93" spans="2:13" s="357" customFormat="1" ht="15.5" x14ac:dyDescent="0.35">
      <c r="B93" s="704"/>
      <c r="C93" s="715" t="s">
        <v>134</v>
      </c>
      <c r="D93" s="715" t="s">
        <v>135</v>
      </c>
      <c r="E93" s="292"/>
      <c r="F93" s="705"/>
      <c r="J93" s="76"/>
      <c r="K93" s="76"/>
      <c r="L93" s="76"/>
      <c r="M93" s="76"/>
    </row>
    <row r="94" spans="2:13" s="76" customFormat="1" ht="15.5" x14ac:dyDescent="0.35">
      <c r="B94" s="706" t="s">
        <v>161</v>
      </c>
      <c r="C94" s="564">
        <f>SUM(C58,C71,C82,C92)</f>
        <v>0</v>
      </c>
      <c r="D94" s="564">
        <f>SUM(D58,D71,D82,D92)</f>
        <v>0</v>
      </c>
      <c r="E94" s="677" t="s">
        <v>321</v>
      </c>
      <c r="F94" s="707"/>
    </row>
    <row r="95" spans="2:13" s="76" customFormat="1" ht="18.75" customHeight="1" x14ac:dyDescent="0.35">
      <c r="B95" s="725" t="s">
        <v>162</v>
      </c>
      <c r="C95" s="726">
        <f>C94*C47</f>
        <v>0</v>
      </c>
      <c r="D95" s="726">
        <f>D94*F97</f>
        <v>0</v>
      </c>
      <c r="E95" s="678" t="s">
        <v>321</v>
      </c>
      <c r="F95" s="708"/>
      <c r="H95" s="565"/>
      <c r="I95" s="173"/>
    </row>
    <row r="96" spans="2:13" s="357" customFormat="1" ht="15.5" x14ac:dyDescent="0.35">
      <c r="D96" s="630"/>
      <c r="E96" s="657" t="s">
        <v>322</v>
      </c>
      <c r="F96" s="268">
        <f>F58+F71+F82+F92</f>
        <v>0</v>
      </c>
      <c r="G96" s="443"/>
      <c r="H96" s="565"/>
      <c r="I96" s="914"/>
      <c r="J96" s="915"/>
      <c r="K96" s="915"/>
      <c r="L96" s="915"/>
      <c r="M96" s="915"/>
    </row>
    <row r="97" spans="2:16" s="357" customFormat="1" ht="15.5" x14ac:dyDescent="0.35">
      <c r="D97" s="630"/>
      <c r="E97" s="657" t="s">
        <v>139</v>
      </c>
      <c r="F97" s="874">
        <f>C41</f>
        <v>0</v>
      </c>
      <c r="G97" s="443"/>
      <c r="J97" s="915"/>
      <c r="K97" s="915"/>
      <c r="L97" s="915"/>
      <c r="M97" s="915"/>
      <c r="N97" s="915"/>
      <c r="O97" s="915"/>
      <c r="P97" s="915"/>
    </row>
    <row r="98" spans="2:16" s="357" customFormat="1" ht="15.5" x14ac:dyDescent="0.35">
      <c r="D98" s="630"/>
      <c r="E98" s="657" t="s">
        <v>323</v>
      </c>
      <c r="F98" s="268">
        <f>F96*F97</f>
        <v>0</v>
      </c>
      <c r="G98" s="443"/>
      <c r="J98" s="915"/>
      <c r="K98" s="915"/>
      <c r="L98" s="915"/>
      <c r="M98" s="915"/>
      <c r="N98" s="915"/>
      <c r="O98" s="915"/>
      <c r="P98" s="915"/>
    </row>
    <row r="99" spans="2:16" s="76" customFormat="1" ht="18.5" x14ac:dyDescent="0.45">
      <c r="B99" s="31"/>
      <c r="C99" s="984" t="s">
        <v>324</v>
      </c>
      <c r="D99" s="984"/>
      <c r="E99" s="984"/>
      <c r="F99" s="631"/>
      <c r="G99" s="77"/>
      <c r="J99" s="326"/>
      <c r="K99" s="326"/>
      <c r="L99" s="326"/>
      <c r="M99" s="326"/>
      <c r="N99" s="326"/>
      <c r="O99" s="326"/>
      <c r="P99" s="326"/>
    </row>
    <row r="100" spans="2:16" s="76" customFormat="1" ht="15.5" x14ac:dyDescent="0.35">
      <c r="B100" s="629"/>
      <c r="C100" s="716"/>
      <c r="D100" s="717" t="s">
        <v>285</v>
      </c>
      <c r="E100" s="718">
        <f>' Labor Overheads'!C23</f>
        <v>0</v>
      </c>
      <c r="F100" s="631"/>
      <c r="G100" s="77"/>
      <c r="J100" s="326"/>
      <c r="K100" s="326"/>
      <c r="L100" s="326"/>
      <c r="M100" s="326"/>
      <c r="N100" s="326"/>
      <c r="O100" s="326"/>
      <c r="P100" s="326"/>
    </row>
    <row r="101" spans="2:16" s="76" customFormat="1" ht="18.5" x14ac:dyDescent="0.45">
      <c r="B101" s="629"/>
      <c r="C101" s="719"/>
      <c r="D101" s="657" t="s">
        <v>291</v>
      </c>
      <c r="E101" s="720">
        <f>' Labor Overheads'!$C$12</f>
        <v>0</v>
      </c>
      <c r="F101" s="31"/>
      <c r="G101" s="77"/>
      <c r="J101" s="326"/>
      <c r="K101" s="326"/>
      <c r="L101" s="326"/>
      <c r="M101" s="326"/>
      <c r="N101" s="326"/>
      <c r="O101" s="326"/>
      <c r="P101" s="326"/>
    </row>
    <row r="102" spans="2:16" s="76" customFormat="1" ht="18.5" x14ac:dyDescent="0.45">
      <c r="B102" s="629"/>
      <c r="C102" s="719"/>
      <c r="D102" s="565" t="s">
        <v>326</v>
      </c>
      <c r="E102" s="721">
        <f>D95*E101</f>
        <v>0</v>
      </c>
      <c r="F102" s="31"/>
      <c r="G102" s="77"/>
      <c r="J102" s="326"/>
      <c r="K102" s="326"/>
      <c r="L102" s="326"/>
      <c r="M102" s="326"/>
      <c r="N102" s="326"/>
      <c r="O102" s="326"/>
      <c r="P102" s="326"/>
    </row>
    <row r="103" spans="2:16" s="76" customFormat="1" ht="18.5" x14ac:dyDescent="0.45">
      <c r="B103" s="629"/>
      <c r="C103" s="722"/>
      <c r="D103" s="723" t="s">
        <v>325</v>
      </c>
      <c r="E103" s="724">
        <f>C95*E100</f>
        <v>0</v>
      </c>
      <c r="F103" s="31"/>
      <c r="G103" s="77"/>
      <c r="J103" s="326"/>
      <c r="K103" s="326"/>
      <c r="L103" s="326"/>
      <c r="M103" s="326"/>
      <c r="N103" s="326"/>
      <c r="O103" s="326"/>
      <c r="P103" s="326"/>
    </row>
    <row r="104" spans="2:16" s="76" customFormat="1" ht="16" thickBot="1" x14ac:dyDescent="0.4">
      <c r="B104" s="77"/>
      <c r="C104" s="77"/>
      <c r="D104" s="77"/>
      <c r="E104" s="78"/>
      <c r="F104" s="268"/>
      <c r="G104" s="77"/>
      <c r="N104" s="326"/>
      <c r="O104" s="326"/>
      <c r="P104" s="326"/>
    </row>
    <row r="105" spans="2:16" s="76" customFormat="1" ht="26.5" thickBot="1" x14ac:dyDescent="0.65">
      <c r="B105" s="940" t="s">
        <v>38</v>
      </c>
      <c r="C105" s="1028"/>
      <c r="D105" s="941"/>
      <c r="E105"/>
    </row>
    <row r="106" spans="2:16" s="76" customFormat="1" ht="15.5" x14ac:dyDescent="0.35">
      <c r="B106" s="304" t="s">
        <v>93</v>
      </c>
      <c r="C106" s="305" t="s">
        <v>91</v>
      </c>
      <c r="D106" s="306" t="s">
        <v>6</v>
      </c>
      <c r="E106" s="306" t="s">
        <v>7</v>
      </c>
      <c r="F106" s="299" t="s">
        <v>15</v>
      </c>
      <c r="G106" s="300" t="s">
        <v>158</v>
      </c>
      <c r="H106" s="301" t="s">
        <v>26</v>
      </c>
      <c r="I106" s="71"/>
    </row>
    <row r="107" spans="2:16" s="76" customFormat="1" ht="15.5" x14ac:dyDescent="0.35">
      <c r="B107" s="84" t="s">
        <v>49</v>
      </c>
      <c r="C107" s="85">
        <v>0</v>
      </c>
      <c r="D107" s="86" t="s">
        <v>96</v>
      </c>
      <c r="E107" s="87">
        <v>0</v>
      </c>
      <c r="F107" s="83">
        <f>C107*E107</f>
        <v>0</v>
      </c>
      <c r="G107" s="231">
        <f>C41</f>
        <v>0</v>
      </c>
      <c r="H107" s="88">
        <f>F107*G107</f>
        <v>0</v>
      </c>
      <c r="I107"/>
    </row>
    <row r="108" spans="2:16" s="76" customFormat="1" ht="15.75" customHeight="1" x14ac:dyDescent="0.35">
      <c r="B108" s="237" t="s">
        <v>49</v>
      </c>
      <c r="C108" s="97">
        <v>0</v>
      </c>
      <c r="D108" s="238" t="s">
        <v>96</v>
      </c>
      <c r="E108" s="239">
        <v>0</v>
      </c>
      <c r="F108" s="232">
        <f>C108*E108</f>
        <v>0</v>
      </c>
      <c r="G108" s="240">
        <f>C41</f>
        <v>0</v>
      </c>
      <c r="H108" s="233">
        <f>F108*G108</f>
        <v>0</v>
      </c>
      <c r="I108"/>
    </row>
    <row r="109" spans="2:16" s="76" customFormat="1" ht="18.75" customHeight="1" x14ac:dyDescent="0.35">
      <c r="B109" s="242"/>
      <c r="C109" s="243"/>
      <c r="D109" s="244"/>
      <c r="E109" s="243"/>
      <c r="F109" s="245">
        <f>SUM(F107:F108)</f>
        <v>0</v>
      </c>
      <c r="G109" s="246"/>
      <c r="H109" s="247">
        <f>SUM(H107:H108)</f>
        <v>0</v>
      </c>
      <c r="I109"/>
    </row>
    <row r="110" spans="2:16" s="76" customFormat="1" ht="15.5" x14ac:dyDescent="0.35">
      <c r="B110" s="303" t="s">
        <v>92</v>
      </c>
      <c r="C110" s="297" t="s">
        <v>91</v>
      </c>
      <c r="D110" s="297" t="s">
        <v>6</v>
      </c>
      <c r="E110" s="298" t="s">
        <v>7</v>
      </c>
      <c r="F110" s="299" t="s">
        <v>15</v>
      </c>
      <c r="G110" s="300" t="s">
        <v>158</v>
      </c>
      <c r="H110" s="301" t="s">
        <v>26</v>
      </c>
      <c r="J110" s="326"/>
      <c r="K110" s="326"/>
      <c r="L110" s="326"/>
      <c r="M110" s="326"/>
    </row>
    <row r="111" spans="2:16" s="76" customFormat="1" ht="15.5" x14ac:dyDescent="0.35">
      <c r="B111" s="99" t="s">
        <v>14</v>
      </c>
      <c r="C111" s="80">
        <v>0</v>
      </c>
      <c r="D111" s="417" t="s">
        <v>381</v>
      </c>
      <c r="E111" s="82">
        <v>0</v>
      </c>
      <c r="F111" s="83">
        <f t="shared" ref="F111:F119" si="0">C111*E111</f>
        <v>0</v>
      </c>
      <c r="G111" s="231">
        <f>C41</f>
        <v>0</v>
      </c>
      <c r="H111" s="88">
        <f t="shared" ref="H111:H119" si="1">F111*G111</f>
        <v>0</v>
      </c>
      <c r="J111" s="326"/>
      <c r="K111" s="326"/>
      <c r="L111" s="326"/>
      <c r="M111" s="326"/>
      <c r="N111" s="326"/>
      <c r="O111" s="326"/>
      <c r="P111" s="326"/>
    </row>
    <row r="112" spans="2:16" s="76" customFormat="1" ht="15.5" x14ac:dyDescent="0.35">
      <c r="B112" s="639" t="s">
        <v>287</v>
      </c>
      <c r="C112" s="80">
        <v>0</v>
      </c>
      <c r="D112" s="92" t="s">
        <v>17</v>
      </c>
      <c r="E112" s="82">
        <v>0</v>
      </c>
      <c r="F112" s="83">
        <f t="shared" si="0"/>
        <v>0</v>
      </c>
      <c r="G112" s="231">
        <f>C41</f>
        <v>0</v>
      </c>
      <c r="H112" s="88">
        <f t="shared" si="1"/>
        <v>0</v>
      </c>
      <c r="J112" s="326"/>
      <c r="K112" s="326"/>
      <c r="L112" s="326"/>
      <c r="M112" s="326"/>
      <c r="N112" s="326"/>
      <c r="O112" s="326"/>
      <c r="P112" s="326"/>
    </row>
    <row r="113" spans="2:17" s="76" customFormat="1" ht="15.5" x14ac:dyDescent="0.35">
      <c r="B113" s="99" t="s">
        <v>127</v>
      </c>
      <c r="C113" s="80">
        <v>0</v>
      </c>
      <c r="D113" s="92" t="s">
        <v>10</v>
      </c>
      <c r="E113" s="82">
        <v>0</v>
      </c>
      <c r="F113" s="83">
        <f t="shared" si="0"/>
        <v>0</v>
      </c>
      <c r="G113" s="231">
        <f>C41</f>
        <v>0</v>
      </c>
      <c r="H113" s="88">
        <f t="shared" si="1"/>
        <v>0</v>
      </c>
      <c r="J113" s="326"/>
      <c r="K113" s="326"/>
      <c r="L113" s="326"/>
      <c r="M113" s="326"/>
      <c r="N113" s="326"/>
      <c r="O113" s="326"/>
      <c r="P113" s="326"/>
    </row>
    <row r="114" spans="2:17" s="76" customFormat="1" ht="15.5" x14ac:dyDescent="0.35">
      <c r="B114" s="99" t="s">
        <v>128</v>
      </c>
      <c r="C114" s="80">
        <v>0</v>
      </c>
      <c r="D114" s="92" t="s">
        <v>10</v>
      </c>
      <c r="E114" s="82">
        <v>0</v>
      </c>
      <c r="F114" s="83">
        <f t="shared" si="0"/>
        <v>0</v>
      </c>
      <c r="G114" s="231">
        <f>C41</f>
        <v>0</v>
      </c>
      <c r="H114" s="88">
        <f t="shared" si="1"/>
        <v>0</v>
      </c>
      <c r="J114" s="326"/>
      <c r="K114" s="326"/>
      <c r="L114" s="326"/>
      <c r="M114" s="326"/>
      <c r="N114" s="326"/>
      <c r="O114" s="327"/>
      <c r="P114" s="328"/>
      <c r="Q114" s="71"/>
    </row>
    <row r="115" spans="2:17" s="76" customFormat="1" ht="15.5" x14ac:dyDescent="0.35">
      <c r="B115" s="99" t="s">
        <v>129</v>
      </c>
      <c r="C115" s="80">
        <v>0</v>
      </c>
      <c r="D115" s="92" t="s">
        <v>16</v>
      </c>
      <c r="E115" s="82">
        <v>0</v>
      </c>
      <c r="F115" s="83">
        <f t="shared" si="0"/>
        <v>0</v>
      </c>
      <c r="G115" s="231">
        <f>C41</f>
        <v>0</v>
      </c>
      <c r="H115" s="88">
        <f t="shared" si="1"/>
        <v>0</v>
      </c>
      <c r="J115" s="331"/>
      <c r="K115" s="331"/>
      <c r="L115" s="331"/>
      <c r="M115" s="331"/>
      <c r="N115" s="326"/>
      <c r="O115" s="329"/>
      <c r="P115" s="330"/>
      <c r="Q115"/>
    </row>
    <row r="116" spans="2:17" s="76" customFormat="1" ht="15.5" x14ac:dyDescent="0.35">
      <c r="B116" s="99" t="s">
        <v>20</v>
      </c>
      <c r="C116" s="80">
        <v>0</v>
      </c>
      <c r="D116" s="92" t="s">
        <v>16</v>
      </c>
      <c r="E116" s="82">
        <v>0</v>
      </c>
      <c r="F116" s="83">
        <f t="shared" si="0"/>
        <v>0</v>
      </c>
      <c r="G116" s="231">
        <f>C41</f>
        <v>0</v>
      </c>
      <c r="H116" s="88">
        <f t="shared" si="1"/>
        <v>0</v>
      </c>
      <c r="J116" s="332"/>
      <c r="K116" s="333"/>
      <c r="L116" s="333"/>
      <c r="M116" s="334"/>
      <c r="N116" s="331"/>
      <c r="O116" s="331"/>
      <c r="P116" s="331"/>
      <c r="Q116"/>
    </row>
    <row r="117" spans="2:17" s="76" customFormat="1" ht="15.75" customHeight="1" x14ac:dyDescent="0.35">
      <c r="B117" s="99" t="s">
        <v>18</v>
      </c>
      <c r="C117" s="80">
        <v>0</v>
      </c>
      <c r="D117" s="92" t="s">
        <v>19</v>
      </c>
      <c r="E117" s="82">
        <v>0</v>
      </c>
      <c r="F117" s="93">
        <f t="shared" si="0"/>
        <v>0</v>
      </c>
      <c r="G117" s="231">
        <f>C41</f>
        <v>0</v>
      </c>
      <c r="H117" s="88">
        <f t="shared" si="1"/>
        <v>0</v>
      </c>
      <c r="J117" s="337"/>
      <c r="K117" s="338"/>
      <c r="L117" s="337"/>
      <c r="M117" s="339"/>
      <c r="N117" s="335"/>
      <c r="O117" s="336"/>
      <c r="P117" s="335"/>
    </row>
    <row r="118" spans="2:17" s="76" customFormat="1" ht="15.5" x14ac:dyDescent="0.35">
      <c r="B118" s="89" t="s">
        <v>52</v>
      </c>
      <c r="C118" s="80">
        <v>0</v>
      </c>
      <c r="D118" s="92" t="s">
        <v>17</v>
      </c>
      <c r="E118" s="82">
        <v>0</v>
      </c>
      <c r="F118" s="93">
        <f t="shared" si="0"/>
        <v>0</v>
      </c>
      <c r="G118" s="231">
        <f>C41</f>
        <v>0</v>
      </c>
      <c r="H118" s="88">
        <f t="shared" si="1"/>
        <v>0</v>
      </c>
      <c r="J118" s="337"/>
      <c r="K118" s="338"/>
      <c r="L118" s="337"/>
      <c r="M118" s="339"/>
      <c r="N118" s="339"/>
      <c r="O118" s="340"/>
      <c r="P118" s="339"/>
    </row>
    <row r="119" spans="2:17" s="76" customFormat="1" ht="15.5" x14ac:dyDescent="0.35">
      <c r="B119" s="89" t="s">
        <v>52</v>
      </c>
      <c r="C119" s="80">
        <v>0</v>
      </c>
      <c r="D119" s="92" t="s">
        <v>17</v>
      </c>
      <c r="E119" s="82">
        <v>0</v>
      </c>
      <c r="F119" s="93">
        <f t="shared" si="0"/>
        <v>0</v>
      </c>
      <c r="G119" s="231">
        <f>C41</f>
        <v>0</v>
      </c>
      <c r="H119" s="88">
        <f t="shared" si="1"/>
        <v>0</v>
      </c>
      <c r="J119" s="337"/>
      <c r="K119" s="338"/>
      <c r="L119" s="337"/>
      <c r="M119" s="339"/>
      <c r="N119" s="339"/>
      <c r="O119" s="340"/>
      <c r="P119" s="339"/>
    </row>
    <row r="120" spans="2:17" s="76" customFormat="1" ht="15.5" x14ac:dyDescent="0.35">
      <c r="B120" s="255"/>
      <c r="C120" s="249"/>
      <c r="D120" s="249"/>
      <c r="E120" s="249"/>
      <c r="F120" s="250">
        <f>SUM(F111:F119)</f>
        <v>0</v>
      </c>
      <c r="G120" s="246"/>
      <c r="H120" s="247">
        <f>SUM(H111:H119)</f>
        <v>0</v>
      </c>
      <c r="J120" s="337"/>
      <c r="K120" s="749"/>
      <c r="L120" s="749"/>
      <c r="M120" s="749"/>
      <c r="N120" s="339"/>
      <c r="O120" s="340"/>
      <c r="P120" s="339"/>
    </row>
    <row r="121" spans="2:17" s="76" customFormat="1" ht="15.5" x14ac:dyDescent="0.35">
      <c r="B121" s="303" t="s">
        <v>94</v>
      </c>
      <c r="C121" s="297" t="s">
        <v>91</v>
      </c>
      <c r="D121" s="297" t="s">
        <v>6</v>
      </c>
      <c r="E121" s="298" t="s">
        <v>7</v>
      </c>
      <c r="F121" s="299" t="s">
        <v>15</v>
      </c>
      <c r="G121" s="300" t="s">
        <v>158</v>
      </c>
      <c r="H121" s="301" t="s">
        <v>26</v>
      </c>
      <c r="J121" s="332"/>
      <c r="K121" s="333"/>
      <c r="L121" s="333"/>
      <c r="M121" s="334"/>
      <c r="N121" s="749"/>
      <c r="O121" s="749"/>
      <c r="P121" s="293"/>
    </row>
    <row r="122" spans="2:17" s="76" customFormat="1" ht="15.5" x14ac:dyDescent="0.35">
      <c r="B122" s="94" t="s">
        <v>1</v>
      </c>
      <c r="C122" s="80">
        <v>0</v>
      </c>
      <c r="D122" s="417" t="s">
        <v>95</v>
      </c>
      <c r="E122" s="82">
        <v>0</v>
      </c>
      <c r="F122" s="83">
        <f>C122*E122</f>
        <v>0</v>
      </c>
      <c r="G122" s="231">
        <f>C41</f>
        <v>0</v>
      </c>
      <c r="H122" s="88">
        <f>F122*G122</f>
        <v>0</v>
      </c>
      <c r="J122" s="337"/>
      <c r="K122" s="338"/>
      <c r="L122" s="337"/>
      <c r="M122" s="339"/>
      <c r="N122" s="335"/>
      <c r="O122" s="336"/>
      <c r="P122" s="335"/>
    </row>
    <row r="123" spans="2:17" s="76" customFormat="1" ht="15.5" x14ac:dyDescent="0.35">
      <c r="B123" s="94" t="s">
        <v>2</v>
      </c>
      <c r="C123" s="80">
        <v>0</v>
      </c>
      <c r="D123" s="81" t="s">
        <v>95</v>
      </c>
      <c r="E123" s="82">
        <v>0</v>
      </c>
      <c r="F123" s="83">
        <f>C123*E123</f>
        <v>0</v>
      </c>
      <c r="G123" s="231">
        <f>C41</f>
        <v>0</v>
      </c>
      <c r="H123" s="88">
        <f>F123*G123</f>
        <v>0</v>
      </c>
      <c r="J123" s="337"/>
      <c r="K123" s="338"/>
      <c r="L123" s="337"/>
      <c r="M123" s="339"/>
      <c r="N123" s="339"/>
      <c r="O123" s="340"/>
      <c r="P123" s="339"/>
    </row>
    <row r="124" spans="2:17" ht="15.5" x14ac:dyDescent="0.35">
      <c r="B124" s="94" t="s">
        <v>0</v>
      </c>
      <c r="C124" s="80">
        <v>0</v>
      </c>
      <c r="D124" s="81" t="s">
        <v>17</v>
      </c>
      <c r="E124" s="82">
        <v>0</v>
      </c>
      <c r="F124" s="83">
        <f>C124*E124</f>
        <v>0</v>
      </c>
      <c r="G124" s="231">
        <f>C41</f>
        <v>0</v>
      </c>
      <c r="H124" s="88">
        <f>F124*G124</f>
        <v>0</v>
      </c>
      <c r="I124" s="76"/>
      <c r="J124" s="337"/>
      <c r="K124" s="338"/>
      <c r="L124" s="337"/>
      <c r="M124" s="339"/>
      <c r="N124" s="339"/>
      <c r="O124" s="340"/>
      <c r="P124" s="339"/>
      <c r="Q124" s="76"/>
    </row>
    <row r="125" spans="2:17" ht="15.5" x14ac:dyDescent="0.35">
      <c r="B125" s="89" t="s">
        <v>52</v>
      </c>
      <c r="C125" s="80">
        <v>0</v>
      </c>
      <c r="D125" s="81" t="s">
        <v>132</v>
      </c>
      <c r="E125" s="82">
        <v>0</v>
      </c>
      <c r="F125" s="83">
        <f>C125*E125</f>
        <v>0</v>
      </c>
      <c r="G125" s="231">
        <f>C41</f>
        <v>0</v>
      </c>
      <c r="H125" s="88">
        <f>F125*G125</f>
        <v>0</v>
      </c>
      <c r="I125" s="76"/>
      <c r="J125" s="749"/>
      <c r="K125" s="749"/>
      <c r="L125" s="749"/>
      <c r="M125" s="749"/>
      <c r="N125" s="339"/>
      <c r="O125" s="340"/>
      <c r="P125" s="339"/>
      <c r="Q125" s="76"/>
    </row>
    <row r="126" spans="2:17" ht="15.5" x14ac:dyDescent="0.35">
      <c r="B126" s="248" t="s">
        <v>52</v>
      </c>
      <c r="C126" s="96">
        <v>0</v>
      </c>
      <c r="D126" s="234" t="s">
        <v>9</v>
      </c>
      <c r="E126" s="235">
        <v>0</v>
      </c>
      <c r="F126" s="232">
        <f>C126*E126</f>
        <v>0</v>
      </c>
      <c r="G126" s="240">
        <f>C41</f>
        <v>0</v>
      </c>
      <c r="H126" s="233">
        <f>F126*G126</f>
        <v>0</v>
      </c>
      <c r="I126" s="76"/>
      <c r="J126" s="332"/>
      <c r="K126" s="333"/>
      <c r="L126" s="333"/>
      <c r="M126" s="334"/>
      <c r="N126" s="749"/>
      <c r="O126" s="749"/>
      <c r="P126" s="293"/>
      <c r="Q126" s="76"/>
    </row>
    <row r="127" spans="2:17" ht="16.5" customHeight="1" x14ac:dyDescent="0.35">
      <c r="B127" s="255"/>
      <c r="C127" s="249"/>
      <c r="D127" s="249"/>
      <c r="E127" s="249"/>
      <c r="F127" s="245">
        <f>SUM(F122:F126)</f>
        <v>0</v>
      </c>
      <c r="G127" s="246"/>
      <c r="H127" s="247">
        <f>SUM(H122:H126)</f>
        <v>0</v>
      </c>
      <c r="I127" s="76"/>
      <c r="J127" s="337"/>
      <c r="K127" s="338"/>
      <c r="L127" s="337"/>
      <c r="M127" s="339"/>
      <c r="N127" s="335"/>
      <c r="O127" s="336"/>
      <c r="P127" s="335"/>
      <c r="Q127" s="76"/>
    </row>
    <row r="128" spans="2:17" ht="15.5" x14ac:dyDescent="0.35">
      <c r="B128" s="303" t="s">
        <v>169</v>
      </c>
      <c r="C128" s="297" t="s">
        <v>98</v>
      </c>
      <c r="D128" s="297" t="s">
        <v>6</v>
      </c>
      <c r="E128" s="298" t="s">
        <v>7</v>
      </c>
      <c r="F128" s="299"/>
      <c r="G128" s="298"/>
      <c r="H128" s="301" t="s">
        <v>3</v>
      </c>
      <c r="I128" s="76"/>
      <c r="J128" s="337"/>
      <c r="K128" s="338"/>
      <c r="L128" s="337"/>
      <c r="M128" s="339"/>
      <c r="N128" s="339"/>
      <c r="O128" s="340"/>
      <c r="P128" s="339"/>
      <c r="Q128" s="76"/>
    </row>
    <row r="129" spans="2:16" s="76" customFormat="1" ht="15.75" customHeight="1" x14ac:dyDescent="0.35">
      <c r="B129" s="89" t="s">
        <v>99</v>
      </c>
      <c r="C129" s="80">
        <v>0</v>
      </c>
      <c r="D129" s="234" t="s">
        <v>130</v>
      </c>
      <c r="E129" s="127">
        <v>0</v>
      </c>
      <c r="F129" s="176"/>
      <c r="G129" s="176"/>
      <c r="H129" s="95">
        <f>C129*E129</f>
        <v>0</v>
      </c>
      <c r="J129" s="749"/>
      <c r="K129" s="749"/>
      <c r="L129" s="749"/>
      <c r="M129" s="749"/>
      <c r="N129" s="339"/>
      <c r="O129" s="340"/>
      <c r="P129" s="339"/>
    </row>
    <row r="130" spans="2:16" s="76" customFormat="1" ht="15.5" x14ac:dyDescent="0.35">
      <c r="B130" s="89" t="s">
        <v>99</v>
      </c>
      <c r="C130" s="80">
        <v>0</v>
      </c>
      <c r="D130" s="81" t="s">
        <v>130</v>
      </c>
      <c r="E130" s="127">
        <v>0</v>
      </c>
      <c r="F130" s="176"/>
      <c r="G130" s="176"/>
      <c r="H130" s="95">
        <f>C130*E130</f>
        <v>0</v>
      </c>
      <c r="J130" s="332"/>
      <c r="K130" s="333"/>
      <c r="L130" s="333"/>
      <c r="M130" s="334"/>
      <c r="N130" s="749"/>
      <c r="O130" s="749"/>
      <c r="P130" s="293"/>
    </row>
    <row r="131" spans="2:16" s="76" customFormat="1" ht="15.5" x14ac:dyDescent="0.35">
      <c r="B131" s="248" t="s">
        <v>99</v>
      </c>
      <c r="C131" s="96">
        <v>0</v>
      </c>
      <c r="D131" s="234" t="s">
        <v>130</v>
      </c>
      <c r="E131" s="251">
        <v>0</v>
      </c>
      <c r="F131" s="252"/>
      <c r="G131" s="252"/>
      <c r="H131" s="253">
        <f>C131*E131</f>
        <v>0</v>
      </c>
      <c r="J131" s="337"/>
      <c r="K131" s="338"/>
      <c r="L131" s="337"/>
      <c r="M131" s="339"/>
      <c r="N131" s="335"/>
      <c r="O131" s="336"/>
      <c r="P131" s="335"/>
    </row>
    <row r="132" spans="2:16" s="76" customFormat="1" ht="15.5" x14ac:dyDescent="0.35">
      <c r="B132" s="255"/>
      <c r="C132" s="261"/>
      <c r="D132" s="261"/>
      <c r="E132" s="261"/>
      <c r="F132" s="254">
        <f>IFERROR(H132/G126,0)</f>
        <v>0</v>
      </c>
      <c r="G132" s="261"/>
      <c r="H132" s="262">
        <f>SUM(H129:H131)</f>
        <v>0</v>
      </c>
      <c r="J132" s="337"/>
      <c r="K132" s="338"/>
      <c r="L132" s="337"/>
      <c r="M132" s="339"/>
      <c r="N132" s="339"/>
      <c r="O132" s="340"/>
      <c r="P132" s="339"/>
    </row>
    <row r="133" spans="2:16" s="76" customFormat="1" ht="23.5" x14ac:dyDescent="0.55000000000000004">
      <c r="B133" s="260" t="s">
        <v>174</v>
      </c>
      <c r="C133" s="264" t="str">
        <f>"Remember: Estimated Crop Yield Per Bed Is "&amp;C39&amp;" "&amp;D39</f>
        <v>Remember: Estimated Crop Yield Per Bed Is 0 lbs, ct, bu</v>
      </c>
      <c r="D133" s="263"/>
      <c r="E133" s="263"/>
      <c r="F133" s="263"/>
      <c r="G133" s="263"/>
      <c r="H133" s="265"/>
      <c r="J133" s="337"/>
      <c r="K133" s="338"/>
      <c r="L133" s="337"/>
      <c r="M133" s="339"/>
      <c r="N133" s="339"/>
      <c r="O133" s="340"/>
      <c r="P133" s="339"/>
    </row>
    <row r="134" spans="2:16" s="76" customFormat="1" ht="15.5" x14ac:dyDescent="0.35">
      <c r="B134" s="302" t="s">
        <v>170</v>
      </c>
      <c r="C134" s="297" t="s">
        <v>159</v>
      </c>
      <c r="D134" s="297" t="s">
        <v>6</v>
      </c>
      <c r="E134" s="298" t="s">
        <v>7</v>
      </c>
      <c r="F134" s="299" t="s">
        <v>15</v>
      </c>
      <c r="G134" s="300" t="s">
        <v>158</v>
      </c>
      <c r="H134" s="301" t="s">
        <v>26</v>
      </c>
      <c r="J134" s="749"/>
      <c r="K134" s="749"/>
      <c r="L134" s="749"/>
      <c r="M134" s="749"/>
      <c r="N134" s="339"/>
      <c r="O134" s="340"/>
      <c r="P134" s="339"/>
    </row>
    <row r="135" spans="2:16" s="76" customFormat="1" ht="15.5" x14ac:dyDescent="0.35">
      <c r="B135" s="236" t="s">
        <v>145</v>
      </c>
      <c r="C135" s="80">
        <v>0</v>
      </c>
      <c r="D135" s="81" t="s">
        <v>132</v>
      </c>
      <c r="E135" s="82">
        <v>0</v>
      </c>
      <c r="F135" s="83">
        <f>C135*E135</f>
        <v>0</v>
      </c>
      <c r="G135" s="231">
        <f>C41</f>
        <v>0</v>
      </c>
      <c r="H135" s="88">
        <f>F135*G135</f>
        <v>0</v>
      </c>
      <c r="J135" s="337"/>
      <c r="K135" s="341"/>
      <c r="L135" s="341"/>
      <c r="M135" s="342"/>
      <c r="N135" s="749"/>
      <c r="O135" s="749"/>
      <c r="P135" s="293"/>
    </row>
    <row r="136" spans="2:16" s="76" customFormat="1" ht="15.5" x14ac:dyDescent="0.35">
      <c r="B136" s="89" t="s">
        <v>49</v>
      </c>
      <c r="C136" s="80">
        <v>0</v>
      </c>
      <c r="D136" s="81"/>
      <c r="E136" s="82">
        <v>0</v>
      </c>
      <c r="F136" s="83">
        <f>C136*E136</f>
        <v>0</v>
      </c>
      <c r="G136" s="231">
        <f>C41</f>
        <v>0</v>
      </c>
      <c r="H136" s="88">
        <f>F136*G136</f>
        <v>0</v>
      </c>
      <c r="J136" s="337"/>
      <c r="K136" s="338"/>
      <c r="L136" s="337"/>
      <c r="M136" s="339"/>
      <c r="N136" s="343"/>
      <c r="O136" s="749"/>
      <c r="P136" s="343"/>
    </row>
    <row r="137" spans="2:16" s="76" customFormat="1" ht="15.5" x14ac:dyDescent="0.35">
      <c r="B137" s="248" t="s">
        <v>49</v>
      </c>
      <c r="C137" s="96">
        <v>0</v>
      </c>
      <c r="D137" s="234"/>
      <c r="E137" s="235">
        <v>0</v>
      </c>
      <c r="F137" s="232">
        <f>C137*E137</f>
        <v>0</v>
      </c>
      <c r="G137" s="240">
        <f>C41</f>
        <v>0</v>
      </c>
      <c r="H137" s="233">
        <f>F137*G137</f>
        <v>0</v>
      </c>
      <c r="J137" s="337"/>
      <c r="K137" s="338"/>
      <c r="L137" s="337"/>
      <c r="M137" s="339"/>
      <c r="N137" s="339"/>
      <c r="O137" s="340"/>
      <c r="P137" s="339"/>
    </row>
    <row r="138" spans="2:16" s="76" customFormat="1" ht="15.5" x14ac:dyDescent="0.35">
      <c r="B138" s="255"/>
      <c r="C138" s="256"/>
      <c r="D138" s="256"/>
      <c r="E138" s="256"/>
      <c r="F138" s="267">
        <f>SUM(F135:F137)</f>
        <v>0</v>
      </c>
      <c r="G138" s="256"/>
      <c r="H138" s="247">
        <f>SUM(H135:H137)</f>
        <v>0</v>
      </c>
      <c r="J138" s="337"/>
      <c r="K138" s="338"/>
      <c r="L138" s="337"/>
      <c r="M138" s="339"/>
      <c r="N138" s="339"/>
      <c r="O138" s="340"/>
      <c r="P138" s="339"/>
    </row>
    <row r="139" spans="2:16" s="76" customFormat="1" ht="15.75" customHeight="1" x14ac:dyDescent="0.35">
      <c r="B139" s="296" t="s">
        <v>171</v>
      </c>
      <c r="C139" s="297" t="s">
        <v>159</v>
      </c>
      <c r="D139" s="297" t="s">
        <v>6</v>
      </c>
      <c r="E139" s="298" t="s">
        <v>7</v>
      </c>
      <c r="F139" s="299" t="s">
        <v>15</v>
      </c>
      <c r="G139" s="300" t="s">
        <v>158</v>
      </c>
      <c r="H139" s="301" t="s">
        <v>26</v>
      </c>
      <c r="J139" s="749"/>
      <c r="K139" s="749"/>
      <c r="L139" s="749"/>
      <c r="M139" s="749"/>
      <c r="N139" s="339"/>
      <c r="O139" s="340"/>
      <c r="P139" s="339"/>
    </row>
    <row r="140" spans="2:16" s="76" customFormat="1" ht="15.5" x14ac:dyDescent="0.35">
      <c r="B140" s="236" t="s">
        <v>145</v>
      </c>
      <c r="C140" s="80">
        <v>0</v>
      </c>
      <c r="D140" s="81" t="s">
        <v>132</v>
      </c>
      <c r="E140" s="82">
        <v>0</v>
      </c>
      <c r="F140" s="83">
        <f>C140*E140</f>
        <v>0</v>
      </c>
      <c r="G140" s="231">
        <f>C41</f>
        <v>0</v>
      </c>
      <c r="H140" s="88">
        <f>F140*G140</f>
        <v>0</v>
      </c>
      <c r="J140" s="749"/>
      <c r="K140" s="749"/>
      <c r="L140" s="749"/>
      <c r="M140" s="749"/>
      <c r="N140" s="749"/>
      <c r="O140" s="749"/>
      <c r="P140" s="293"/>
    </row>
    <row r="141" spans="2:16" s="76" customFormat="1" ht="15.5" x14ac:dyDescent="0.35">
      <c r="B141" s="248" t="s">
        <v>49</v>
      </c>
      <c r="C141" s="80">
        <v>0</v>
      </c>
      <c r="D141" s="81"/>
      <c r="E141" s="82">
        <v>0</v>
      </c>
      <c r="F141" s="83">
        <f>C141*E141</f>
        <v>0</v>
      </c>
      <c r="G141" s="231">
        <f>C41</f>
        <v>0</v>
      </c>
      <c r="H141" s="88">
        <f>F141*G141</f>
        <v>0</v>
      </c>
      <c r="J141" s="750"/>
      <c r="K141" s="750"/>
      <c r="L141" s="750"/>
      <c r="M141" s="750"/>
      <c r="N141" s="749"/>
      <c r="O141" s="749"/>
      <c r="P141" s="293"/>
    </row>
    <row r="142" spans="2:16" s="76" customFormat="1" ht="15.5" x14ac:dyDescent="0.35">
      <c r="B142" s="248" t="s">
        <v>49</v>
      </c>
      <c r="C142" s="96">
        <v>0</v>
      </c>
      <c r="D142" s="234"/>
      <c r="E142" s="235">
        <v>0</v>
      </c>
      <c r="F142" s="232">
        <f>C142*E142</f>
        <v>0</v>
      </c>
      <c r="G142" s="240">
        <f>C41</f>
        <v>0</v>
      </c>
      <c r="H142" s="233">
        <f>F142*G142</f>
        <v>0</v>
      </c>
      <c r="J142" s="750"/>
      <c r="K142" s="750"/>
      <c r="L142" s="750"/>
      <c r="M142" s="750"/>
      <c r="N142" s="750"/>
      <c r="O142" s="750"/>
      <c r="P142" s="173"/>
    </row>
    <row r="143" spans="2:16" s="76" customFormat="1" ht="15.5" x14ac:dyDescent="0.35">
      <c r="B143" s="257"/>
      <c r="C143" s="256"/>
      <c r="D143" s="256"/>
      <c r="E143" s="256"/>
      <c r="F143" s="267">
        <f>SUM(F140:F142)</f>
        <v>0</v>
      </c>
      <c r="G143" s="256"/>
      <c r="H143" s="247">
        <f>SUM(H140:H142)</f>
        <v>0</v>
      </c>
      <c r="J143" s="750"/>
      <c r="K143" s="750"/>
      <c r="L143" s="750"/>
      <c r="M143" s="750"/>
      <c r="N143" s="750"/>
      <c r="O143" s="750"/>
      <c r="P143" s="90"/>
    </row>
    <row r="144" spans="2:16" s="76" customFormat="1" ht="15.5" x14ac:dyDescent="0.35">
      <c r="B144" s="296" t="s">
        <v>172</v>
      </c>
      <c r="C144" s="297" t="s">
        <v>159</v>
      </c>
      <c r="D144" s="297" t="s">
        <v>6</v>
      </c>
      <c r="E144" s="298" t="s">
        <v>7</v>
      </c>
      <c r="F144" s="299" t="s">
        <v>15</v>
      </c>
      <c r="G144" s="300" t="s">
        <v>158</v>
      </c>
      <c r="H144" s="301" t="s">
        <v>26</v>
      </c>
      <c r="J144" s="750"/>
      <c r="K144" s="750"/>
      <c r="L144" s="750"/>
      <c r="M144" s="750"/>
      <c r="N144" s="750"/>
      <c r="O144" s="750"/>
      <c r="P144" s="90"/>
    </row>
    <row r="145" spans="2:16" s="76" customFormat="1" ht="15.5" x14ac:dyDescent="0.35">
      <c r="B145" s="236" t="s">
        <v>145</v>
      </c>
      <c r="C145" s="80">
        <v>0</v>
      </c>
      <c r="D145" s="81" t="s">
        <v>132</v>
      </c>
      <c r="E145" s="82">
        <v>0</v>
      </c>
      <c r="F145" s="83">
        <f>C145*E145</f>
        <v>0</v>
      </c>
      <c r="G145" s="231">
        <f>C41</f>
        <v>0</v>
      </c>
      <c r="H145" s="88">
        <f>F145*G145</f>
        <v>0</v>
      </c>
      <c r="J145" s="750"/>
      <c r="K145" s="750"/>
      <c r="L145" s="750"/>
      <c r="M145" s="750"/>
      <c r="N145" s="750"/>
      <c r="O145" s="750"/>
      <c r="P145" s="90"/>
    </row>
    <row r="146" spans="2:16" s="76" customFormat="1" ht="15.5" x14ac:dyDescent="0.35">
      <c r="B146" s="89" t="s">
        <v>49</v>
      </c>
      <c r="C146" s="80">
        <v>0</v>
      </c>
      <c r="D146" s="81"/>
      <c r="E146" s="82">
        <v>0</v>
      </c>
      <c r="F146" s="83">
        <f>C146*E146</f>
        <v>0</v>
      </c>
      <c r="G146" s="231">
        <f>C41</f>
        <v>0</v>
      </c>
      <c r="H146" s="88">
        <f>F146*G146</f>
        <v>0</v>
      </c>
      <c r="J146" s="750"/>
      <c r="K146" s="750"/>
      <c r="L146" s="750"/>
      <c r="M146" s="750"/>
      <c r="N146" s="750"/>
      <c r="O146" s="750"/>
      <c r="P146" s="90"/>
    </row>
    <row r="147" spans="2:16" s="76" customFormat="1" ht="15.5" x14ac:dyDescent="0.35">
      <c r="B147" s="248" t="s">
        <v>49</v>
      </c>
      <c r="C147" s="96">
        <v>0</v>
      </c>
      <c r="D147" s="234"/>
      <c r="E147" s="235">
        <v>0</v>
      </c>
      <c r="F147" s="232">
        <f>C147*E147</f>
        <v>0</v>
      </c>
      <c r="G147" s="240">
        <f>C41</f>
        <v>0</v>
      </c>
      <c r="H147" s="233">
        <f>F147*G147</f>
        <v>0</v>
      </c>
      <c r="J147" s="750"/>
      <c r="K147" s="750"/>
      <c r="L147" s="750"/>
      <c r="M147" s="750"/>
      <c r="N147" s="750"/>
      <c r="O147" s="750"/>
      <c r="P147" s="173"/>
    </row>
    <row r="148" spans="2:16" s="76" customFormat="1" ht="15.5" x14ac:dyDescent="0.35">
      <c r="B148" s="257"/>
      <c r="C148" s="256"/>
      <c r="D148" s="256"/>
      <c r="E148" s="256"/>
      <c r="F148" s="267">
        <f>SUM(F145:F147)</f>
        <v>0</v>
      </c>
      <c r="G148" s="256"/>
      <c r="H148" s="247">
        <f>SUM(H145:H147)</f>
        <v>0</v>
      </c>
      <c r="J148" s="750"/>
      <c r="K148" s="750"/>
      <c r="L148" s="750"/>
      <c r="M148" s="750"/>
      <c r="N148" s="750"/>
      <c r="O148" s="750"/>
      <c r="P148" s="90"/>
    </row>
    <row r="149" spans="2:16" s="76" customFormat="1" ht="15.5" x14ac:dyDescent="0.35">
      <c r="B149" s="296" t="s">
        <v>148</v>
      </c>
      <c r="C149" s="297" t="s">
        <v>159</v>
      </c>
      <c r="D149" s="297" t="s">
        <v>6</v>
      </c>
      <c r="E149" s="298" t="s">
        <v>7</v>
      </c>
      <c r="F149" s="299" t="s">
        <v>15</v>
      </c>
      <c r="G149" s="300" t="s">
        <v>158</v>
      </c>
      <c r="H149" s="301" t="s">
        <v>26</v>
      </c>
      <c r="J149" s="750"/>
      <c r="K149" s="750"/>
      <c r="L149" s="750"/>
      <c r="M149" s="750"/>
      <c r="N149" s="750"/>
      <c r="O149" s="750"/>
      <c r="P149" s="90"/>
    </row>
    <row r="150" spans="2:16" s="76" customFormat="1" ht="15.5" x14ac:dyDescent="0.35">
      <c r="B150" s="236" t="s">
        <v>145</v>
      </c>
      <c r="C150" s="80">
        <v>0</v>
      </c>
      <c r="D150" s="81" t="s">
        <v>132</v>
      </c>
      <c r="E150" s="82">
        <v>0</v>
      </c>
      <c r="F150" s="83">
        <f>C150*E150</f>
        <v>0</v>
      </c>
      <c r="G150" s="231">
        <f>C41</f>
        <v>0</v>
      </c>
      <c r="H150" s="88">
        <f>F150*G150</f>
        <v>0</v>
      </c>
      <c r="J150" s="750"/>
      <c r="K150" s="750"/>
      <c r="L150" s="750"/>
      <c r="M150" s="750"/>
      <c r="N150" s="750"/>
      <c r="O150" s="750"/>
      <c r="P150" s="90"/>
    </row>
    <row r="151" spans="2:16" s="76" customFormat="1" ht="15.5" x14ac:dyDescent="0.35">
      <c r="B151" s="89" t="s">
        <v>49</v>
      </c>
      <c r="C151" s="80">
        <v>0</v>
      </c>
      <c r="D151" s="81"/>
      <c r="E151" s="82">
        <v>0</v>
      </c>
      <c r="F151" s="83">
        <f>C151*E151</f>
        <v>0</v>
      </c>
      <c r="G151" s="231">
        <f>C41</f>
        <v>0</v>
      </c>
      <c r="H151" s="88">
        <f>F151*G151</f>
        <v>0</v>
      </c>
      <c r="J151" s="750"/>
      <c r="K151" s="750"/>
      <c r="L151" s="750"/>
      <c r="M151" s="750"/>
      <c r="N151" s="750"/>
      <c r="O151" s="750"/>
      <c r="P151" s="90"/>
    </row>
    <row r="152" spans="2:16" s="76" customFormat="1" ht="15.5" x14ac:dyDescent="0.35">
      <c r="B152" s="248" t="s">
        <v>49</v>
      </c>
      <c r="C152" s="96">
        <v>0</v>
      </c>
      <c r="D152" s="234"/>
      <c r="E152" s="235">
        <v>0</v>
      </c>
      <c r="F152" s="232">
        <f>C152*E152</f>
        <v>0</v>
      </c>
      <c r="G152" s="240">
        <f>C41</f>
        <v>0</v>
      </c>
      <c r="H152" s="233">
        <f>F152*G152</f>
        <v>0</v>
      </c>
      <c r="J152" s="750"/>
      <c r="K152" s="750"/>
      <c r="L152" s="750"/>
      <c r="M152" s="750"/>
      <c r="N152" s="750"/>
      <c r="O152" s="750"/>
      <c r="P152" s="173"/>
    </row>
    <row r="153" spans="2:16" s="76" customFormat="1" ht="15.5" x14ac:dyDescent="0.35">
      <c r="B153" s="257"/>
      <c r="C153" s="256"/>
      <c r="D153" s="256"/>
      <c r="E153" s="256"/>
      <c r="F153" s="267">
        <f>SUM(F150:F152)</f>
        <v>0</v>
      </c>
      <c r="G153" s="256"/>
      <c r="H153" s="247">
        <f>SUM(H150:H152)</f>
        <v>0</v>
      </c>
      <c r="J153" s="750"/>
      <c r="K153" s="750"/>
      <c r="L153" s="750"/>
      <c r="M153" s="750"/>
      <c r="N153" s="750"/>
      <c r="O153" s="750"/>
      <c r="P153" s="90"/>
    </row>
    <row r="154" spans="2:16" s="76" customFormat="1" ht="15.5" x14ac:dyDescent="0.35">
      <c r="B154" s="296" t="s">
        <v>133</v>
      </c>
      <c r="C154" s="297" t="s">
        <v>159</v>
      </c>
      <c r="D154" s="297" t="s">
        <v>6</v>
      </c>
      <c r="E154" s="298" t="s">
        <v>7</v>
      </c>
      <c r="F154" s="299" t="s">
        <v>15</v>
      </c>
      <c r="G154" s="300" t="s">
        <v>158</v>
      </c>
      <c r="H154" s="301" t="s">
        <v>26</v>
      </c>
      <c r="J154" s="750"/>
      <c r="K154" s="750"/>
      <c r="L154" s="750"/>
      <c r="M154" s="750"/>
      <c r="N154" s="750"/>
      <c r="O154" s="750"/>
      <c r="P154" s="90"/>
    </row>
    <row r="155" spans="2:16" s="76" customFormat="1" ht="15.5" x14ac:dyDescent="0.35">
      <c r="B155" s="89" t="s">
        <v>49</v>
      </c>
      <c r="C155" s="80">
        <v>0</v>
      </c>
      <c r="D155" s="81"/>
      <c r="E155" s="82">
        <v>0</v>
      </c>
      <c r="F155" s="83">
        <f>C155*E155</f>
        <v>0</v>
      </c>
      <c r="G155" s="231">
        <f>C41</f>
        <v>0</v>
      </c>
      <c r="H155" s="88">
        <f>F155*G155</f>
        <v>0</v>
      </c>
      <c r="J155" s="750"/>
      <c r="K155" s="750"/>
      <c r="L155" s="750"/>
      <c r="M155" s="750"/>
      <c r="N155" s="750"/>
      <c r="O155" s="750"/>
      <c r="P155" s="90"/>
    </row>
    <row r="156" spans="2:16" s="76" customFormat="1" ht="15.5" x14ac:dyDescent="0.35">
      <c r="B156" s="248" t="s">
        <v>49</v>
      </c>
      <c r="C156" s="96">
        <v>0</v>
      </c>
      <c r="D156" s="234"/>
      <c r="E156" s="235">
        <v>0</v>
      </c>
      <c r="F156" s="232">
        <f>C156*E156</f>
        <v>0</v>
      </c>
      <c r="G156" s="240">
        <f>C41</f>
        <v>0</v>
      </c>
      <c r="H156" s="233">
        <f>F156*G156</f>
        <v>0</v>
      </c>
      <c r="J156" s="750"/>
      <c r="K156" s="750"/>
      <c r="L156" s="750"/>
      <c r="M156" s="750"/>
      <c r="N156" s="750"/>
      <c r="O156" s="750"/>
      <c r="P156" s="90"/>
    </row>
    <row r="157" spans="2:16" s="76" customFormat="1" ht="15.5" x14ac:dyDescent="0.35">
      <c r="B157" s="248" t="s">
        <v>49</v>
      </c>
      <c r="C157" s="96">
        <v>0</v>
      </c>
      <c r="D157" s="234"/>
      <c r="E157" s="235">
        <v>0</v>
      </c>
      <c r="F157" s="232">
        <f>C157*E157</f>
        <v>0</v>
      </c>
      <c r="G157" s="240">
        <f>C41</f>
        <v>0</v>
      </c>
      <c r="H157" s="233">
        <f>F157*G157</f>
        <v>0</v>
      </c>
      <c r="J157" s="750"/>
      <c r="K157" s="750"/>
      <c r="L157" s="750"/>
      <c r="M157" s="750"/>
      <c r="N157" s="750"/>
      <c r="O157" s="750"/>
      <c r="P157" s="173"/>
    </row>
    <row r="158" spans="2:16" s="76" customFormat="1" ht="16" thickBot="1" x14ac:dyDescent="0.4">
      <c r="B158" s="258"/>
      <c r="C158" s="259"/>
      <c r="D158" s="259"/>
      <c r="E158" s="259"/>
      <c r="F158" s="266">
        <f>SUM(F155:F157)</f>
        <v>0</v>
      </c>
      <c r="G158" s="259"/>
      <c r="H158" s="241">
        <f>SUM(H155:H157)</f>
        <v>0</v>
      </c>
      <c r="J158" s="750"/>
      <c r="K158" s="750"/>
      <c r="L158" s="750"/>
      <c r="M158" s="750"/>
      <c r="N158" s="750"/>
      <c r="O158" s="750"/>
      <c r="P158" s="90"/>
    </row>
    <row r="159" spans="2:16" s="76" customFormat="1" ht="18.5" x14ac:dyDescent="0.45">
      <c r="B159" s="171"/>
      <c r="C159" s="171"/>
      <c r="D159" s="171"/>
      <c r="E159" s="78" t="s">
        <v>149</v>
      </c>
      <c r="F159" s="90">
        <f>SUM(F109,F120,F127,F132,F138,F143,F148,F153,F158)</f>
        <v>0</v>
      </c>
      <c r="G159" s="78" t="s">
        <v>3</v>
      </c>
      <c r="H159" s="90">
        <f>SUM(H109,H120,H127,H132,H138,H143,H148,H153,H158)</f>
        <v>0</v>
      </c>
      <c r="J159" s="750"/>
      <c r="K159" s="750"/>
      <c r="L159" s="750"/>
      <c r="M159" s="750"/>
      <c r="N159" s="750"/>
      <c r="O159" s="750"/>
      <c r="P159" s="90"/>
    </row>
    <row r="160" spans="2:16" s="76" customFormat="1" ht="16" thickBot="1" x14ac:dyDescent="0.4">
      <c r="B160"/>
      <c r="C160"/>
      <c r="D160"/>
      <c r="E160"/>
      <c r="F160"/>
      <c r="G160"/>
      <c r="H160"/>
      <c r="J160" s="750"/>
      <c r="K160" s="750"/>
      <c r="L160" s="750"/>
      <c r="M160" s="750"/>
      <c r="N160" s="750"/>
      <c r="O160" s="750"/>
      <c r="P160" s="90"/>
    </row>
    <row r="161" spans="2:16" s="76" customFormat="1" ht="26.5" thickBot="1" x14ac:dyDescent="0.65">
      <c r="B161" s="940" t="s">
        <v>356</v>
      </c>
      <c r="C161" s="941"/>
      <c r="D161" s="120"/>
      <c r="E161"/>
      <c r="F161"/>
      <c r="G161"/>
      <c r="H161"/>
      <c r="J161" s="433"/>
      <c r="K161" s="172"/>
      <c r="L161" s="172"/>
      <c r="M161" s="172"/>
      <c r="N161" s="750"/>
      <c r="O161" s="750"/>
      <c r="P161" s="173"/>
    </row>
    <row r="162" spans="2:16" s="172" customFormat="1" ht="12.75" customHeight="1" thickBot="1" x14ac:dyDescent="0.65">
      <c r="B162" s="120"/>
      <c r="C162" s="120"/>
      <c r="D162" s="120"/>
      <c r="E162" s="432"/>
      <c r="F162" s="432"/>
      <c r="G162" s="432"/>
      <c r="H162" s="432"/>
      <c r="I162" s="432"/>
      <c r="J162" s="173"/>
      <c r="K162" s="76"/>
      <c r="L162" s="76"/>
      <c r="M162" s="76"/>
    </row>
    <row r="163" spans="2:16" s="76" customFormat="1" ht="26.25" customHeight="1" thickBot="1" x14ac:dyDescent="0.65">
      <c r="B163" s="1065" t="str">
        <f>"Crop 9: "&amp;B1</f>
        <v>Crop 9: write name here</v>
      </c>
      <c r="C163" s="1066"/>
      <c r="D163" s="120"/>
      <c r="E163" s="750"/>
      <c r="F163" s="750"/>
      <c r="G163" s="750"/>
      <c r="H163" s="750"/>
      <c r="I163" s="750"/>
      <c r="J163" s="90"/>
    </row>
    <row r="164" spans="2:16" s="76" customFormat="1" ht="26.25" customHeight="1" x14ac:dyDescent="0.45">
      <c r="B164" s="567" t="s">
        <v>202</v>
      </c>
      <c r="C164" s="24">
        <f>F98+H159</f>
        <v>0</v>
      </c>
      <c r="D164"/>
      <c r="E164" s="750"/>
      <c r="F164" s="750"/>
      <c r="G164" s="750"/>
      <c r="H164" s="750"/>
      <c r="I164" s="750"/>
      <c r="J164" s="90"/>
    </row>
    <row r="165" spans="2:16" s="76" customFormat="1" ht="26.25" customHeight="1" x14ac:dyDescent="0.45">
      <c r="B165" s="568" t="s">
        <v>203</v>
      </c>
      <c r="C165" s="6">
        <f>H33</f>
        <v>0</v>
      </c>
      <c r="D165"/>
      <c r="E165" s="750"/>
      <c r="F165" s="750"/>
      <c r="G165" s="750"/>
      <c r="H165" s="750"/>
      <c r="I165" s="750"/>
      <c r="J165" s="90"/>
    </row>
    <row r="166" spans="2:16" s="76" customFormat="1" ht="26.25" customHeight="1" x14ac:dyDescent="0.45">
      <c r="B166" s="8" t="s">
        <v>204</v>
      </c>
      <c r="C166" s="16">
        <f>C165-C164</f>
        <v>0</v>
      </c>
      <c r="D166"/>
      <c r="E166" s="750"/>
      <c r="F166" s="750"/>
      <c r="G166" s="750"/>
      <c r="H166" s="750"/>
      <c r="I166" s="750"/>
      <c r="J166" s="90"/>
    </row>
    <row r="167" spans="2:16" s="76" customFormat="1" ht="26.25" customHeight="1" thickBot="1" x14ac:dyDescent="0.5">
      <c r="B167" s="8" t="s">
        <v>40</v>
      </c>
      <c r="C167" s="122">
        <f>IFERROR(C166/C165,0)</f>
        <v>0</v>
      </c>
      <c r="D167"/>
      <c r="E167" s="750"/>
      <c r="F167" s="750"/>
      <c r="G167" s="750"/>
      <c r="H167" s="750"/>
      <c r="I167" s="750"/>
      <c r="J167" s="90"/>
    </row>
    <row r="168" spans="2:16" s="76" customFormat="1" ht="26.25" customHeight="1" x14ac:dyDescent="0.45">
      <c r="B168" s="423" t="s">
        <v>205</v>
      </c>
      <c r="C168" s="426">
        <f>IFERROR(C164/H32,0)</f>
        <v>0</v>
      </c>
      <c r="D168"/>
      <c r="E168" s="750"/>
      <c r="F168" s="750"/>
      <c r="G168" s="750"/>
      <c r="H168" s="750"/>
      <c r="I168" s="750"/>
      <c r="J168" s="90"/>
    </row>
    <row r="169" spans="2:16" s="76" customFormat="1" ht="26.25" customHeight="1" x14ac:dyDescent="0.45">
      <c r="B169" s="568" t="s">
        <v>173</v>
      </c>
      <c r="C169" s="427" t="str">
        <f>D4</f>
        <v>lbs, ct, bu</v>
      </c>
      <c r="D169"/>
      <c r="E169" s="750"/>
      <c r="F169" s="750"/>
      <c r="G169" s="750"/>
      <c r="H169" s="750"/>
      <c r="I169" s="750"/>
      <c r="J169" s="90"/>
    </row>
    <row r="170" spans="2:16" s="76" customFormat="1" ht="26.25" customHeight="1" x14ac:dyDescent="0.45">
      <c r="B170" s="568" t="s">
        <v>383</v>
      </c>
      <c r="C170" s="364">
        <f>IFERROR('Covering Overheads + Profit'!E30,0)</f>
        <v>0</v>
      </c>
      <c r="D170"/>
      <c r="E170" s="750"/>
      <c r="F170" s="750"/>
      <c r="G170" s="750"/>
      <c r="H170" s="750"/>
      <c r="I170" s="750"/>
      <c r="J170" s="90"/>
    </row>
    <row r="171" spans="2:16" s="76" customFormat="1" ht="26.25" customHeight="1" x14ac:dyDescent="0.45">
      <c r="B171" s="568" t="s">
        <v>337</v>
      </c>
      <c r="C171" s="804">
        <f>IFERROR(C170/C165,0)</f>
        <v>0</v>
      </c>
      <c r="D171"/>
      <c r="E171" s="750"/>
      <c r="F171" s="750"/>
      <c r="G171" s="750"/>
      <c r="H171" s="750"/>
      <c r="I171" s="750"/>
      <c r="J171" s="90"/>
    </row>
    <row r="172" spans="2:16" s="76" customFormat="1" ht="26.25" customHeight="1" thickBot="1" x14ac:dyDescent="0.5">
      <c r="B172" s="366" t="s">
        <v>195</v>
      </c>
      <c r="C172" s="26">
        <f>IFERROR((C164+C170)/H32,0)</f>
        <v>0</v>
      </c>
      <c r="D172"/>
      <c r="E172" s="750"/>
      <c r="F172" s="750"/>
      <c r="G172" s="750"/>
      <c r="H172" s="750"/>
      <c r="I172" s="750"/>
      <c r="J172" s="748"/>
      <c r="K172" s="748"/>
      <c r="L172" s="748"/>
      <c r="M172" s="748"/>
    </row>
    <row r="173" spans="2:16" s="76" customFormat="1" ht="26.25" customHeight="1" x14ac:dyDescent="0.45">
      <c r="B173" s="917" t="s">
        <v>400</v>
      </c>
      <c r="C173" s="879">
        <f>C165-C164-C170</f>
        <v>0</v>
      </c>
      <c r="D173"/>
      <c r="E173" s="877"/>
      <c r="F173" s="877"/>
      <c r="G173" s="877"/>
      <c r="H173" s="877"/>
      <c r="I173" s="877"/>
      <c r="J173" s="878"/>
      <c r="K173" s="878"/>
      <c r="L173" s="878"/>
      <c r="M173" s="878"/>
    </row>
    <row r="174" spans="2:16" s="76" customFormat="1" ht="26.25" customHeight="1" x14ac:dyDescent="0.45">
      <c r="B174" s="917" t="s">
        <v>391</v>
      </c>
      <c r="C174" s="879">
        <f>'Covering Overheads + Profit'!F30</f>
        <v>0</v>
      </c>
      <c r="D174"/>
      <c r="E174" s="877"/>
      <c r="F174" s="877"/>
      <c r="G174" s="877"/>
      <c r="H174" s="877"/>
      <c r="I174" s="877"/>
      <c r="J174" s="878"/>
      <c r="K174" s="878"/>
      <c r="L174" s="878"/>
      <c r="M174" s="878"/>
    </row>
    <row r="175" spans="2:16" s="76" customFormat="1" ht="26.25" customHeight="1" thickBot="1" x14ac:dyDescent="0.5">
      <c r="B175" s="124" t="s">
        <v>387</v>
      </c>
      <c r="C175" s="123">
        <f>IFERROR((C164+C170+C174)/H32,0)</f>
        <v>0</v>
      </c>
      <c r="D175"/>
      <c r="E175" s="877"/>
      <c r="F175" s="877"/>
      <c r="G175" s="877"/>
      <c r="H175" s="877"/>
      <c r="I175" s="877"/>
      <c r="J175" s="878"/>
      <c r="K175" s="878"/>
      <c r="L175" s="878"/>
      <c r="M175" s="878"/>
    </row>
    <row r="176" spans="2:16" s="76" customFormat="1" ht="26.25" customHeight="1" x14ac:dyDescent="0.45">
      <c r="B176" s="361" t="s">
        <v>339</v>
      </c>
      <c r="C176" s="362">
        <f>IFERROR(C166/(C41*C36),0)</f>
        <v>0</v>
      </c>
      <c r="D176" s="37"/>
      <c r="E176"/>
      <c r="I176" s="31"/>
      <c r="J176" s="748"/>
      <c r="K176" s="748"/>
      <c r="L176" s="748"/>
      <c r="M176" s="748"/>
      <c r="N176" s="748"/>
      <c r="O176" s="748"/>
      <c r="P176" s="162"/>
    </row>
    <row r="177" spans="2:17" s="76" customFormat="1" ht="26.25" customHeight="1" thickBot="1" x14ac:dyDescent="0.5">
      <c r="B177" s="378" t="s">
        <v>211</v>
      </c>
      <c r="C177" s="424">
        <f>IFERROR(C164/(C41*C36),0)</f>
        <v>0</v>
      </c>
      <c r="D177" s="37"/>
      <c r="E177" s="37"/>
      <c r="F177" s="37"/>
      <c r="G177" s="37"/>
      <c r="H177"/>
      <c r="I177"/>
      <c r="J177" s="748"/>
      <c r="K177" s="748"/>
      <c r="L177" s="748"/>
      <c r="M177" s="748"/>
      <c r="N177" s="748"/>
      <c r="O177" s="748"/>
      <c r="P177" s="162"/>
    </row>
    <row r="178" spans="2:17" s="76" customFormat="1" ht="18.5" x14ac:dyDescent="0.45">
      <c r="B178" s="421"/>
      <c r="C178" s="422"/>
      <c r="D178" s="37"/>
      <c r="E178" s="37"/>
      <c r="F178" s="37"/>
      <c r="G178" s="37"/>
      <c r="H178"/>
      <c r="I178"/>
      <c r="J178" s="37"/>
      <c r="K178" s="37"/>
      <c r="L178" s="37"/>
      <c r="M178" s="37"/>
      <c r="N178" s="748"/>
      <c r="O178" s="748"/>
      <c r="P178" s="162"/>
    </row>
    <row r="179" spans="2:17" ht="15" customHeight="1" x14ac:dyDescent="0.35">
      <c r="N179" s="37"/>
      <c r="O179" s="37"/>
      <c r="P179" s="37"/>
      <c r="Q179" s="37"/>
    </row>
    <row r="184" spans="2:17" ht="22.5" customHeight="1" x14ac:dyDescent="0.35"/>
    <row r="191" spans="2:17" s="37" customFormat="1" x14ac:dyDescent="0.35">
      <c r="B191"/>
      <c r="C191"/>
      <c r="D191"/>
      <c r="E191"/>
      <c r="F191"/>
      <c r="G191"/>
      <c r="H191"/>
      <c r="I191"/>
      <c r="J191"/>
      <c r="K191"/>
      <c r="L191"/>
      <c r="M191"/>
      <c r="N191"/>
      <c r="O191"/>
      <c r="P191"/>
      <c r="Q191"/>
    </row>
    <row r="192" spans="2:17" s="37" customFormat="1" x14ac:dyDescent="0.35">
      <c r="B192"/>
      <c r="C192"/>
      <c r="D192"/>
      <c r="E192"/>
      <c r="F192"/>
      <c r="G192"/>
      <c r="H192"/>
      <c r="I192"/>
      <c r="J192"/>
      <c r="K192"/>
      <c r="L192"/>
      <c r="M192"/>
      <c r="N192"/>
      <c r="O192"/>
      <c r="P192"/>
      <c r="Q192"/>
    </row>
  </sheetData>
  <sheetProtection sheet="1" objects="1" scenarios="1" selectLockedCells="1"/>
  <mergeCells count="34">
    <mergeCell ref="B45:D45"/>
    <mergeCell ref="E33:G33"/>
    <mergeCell ref="B34:D34"/>
    <mergeCell ref="B35:D35"/>
    <mergeCell ref="F38:H38"/>
    <mergeCell ref="F39:H39"/>
    <mergeCell ref="B1:C1"/>
    <mergeCell ref="D1:I1"/>
    <mergeCell ref="B3:D3"/>
    <mergeCell ref="B4:C4"/>
    <mergeCell ref="F4:H4"/>
    <mergeCell ref="H51:I51"/>
    <mergeCell ref="B59:B60"/>
    <mergeCell ref="C59:D59"/>
    <mergeCell ref="E59:E60"/>
    <mergeCell ref="F59:F60"/>
    <mergeCell ref="B50:B51"/>
    <mergeCell ref="C50:D50"/>
    <mergeCell ref="E50:E51"/>
    <mergeCell ref="F50:F51"/>
    <mergeCell ref="H50:I50"/>
    <mergeCell ref="B105:D105"/>
    <mergeCell ref="B161:C161"/>
    <mergeCell ref="B163:C163"/>
    <mergeCell ref="B85:C85"/>
    <mergeCell ref="C99:E99"/>
    <mergeCell ref="B72:B73"/>
    <mergeCell ref="C72:D72"/>
    <mergeCell ref="E72:E73"/>
    <mergeCell ref="F72:F73"/>
    <mergeCell ref="B83:B84"/>
    <mergeCell ref="C83:D83"/>
    <mergeCell ref="E83:E84"/>
    <mergeCell ref="F83:F84"/>
  </mergeCells>
  <pageMargins left="0.25" right="0.25" top="0.75" bottom="0.75" header="0.3" footer="0.3"/>
  <pageSetup scale="40"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Q192"/>
  <sheetViews>
    <sheetView zoomScaleNormal="100" workbookViewId="0">
      <pane ySplit="1" topLeftCell="A2" activePane="bottomLeft" state="frozen"/>
      <selection activeCell="H27" sqref="H27"/>
      <selection pane="bottomLeft" activeCell="C9" sqref="C9"/>
    </sheetView>
  </sheetViews>
  <sheetFormatPr defaultColWidth="8.81640625" defaultRowHeight="14.5" x14ac:dyDescent="0.35"/>
  <cols>
    <col min="1" max="1" width="5.1796875" customWidth="1"/>
    <col min="2" max="2" width="51.7265625" customWidth="1"/>
    <col min="3" max="3" width="16.1796875" customWidth="1"/>
    <col min="4" max="5" width="13.81640625" customWidth="1"/>
    <col min="6" max="6" width="11.453125" customWidth="1"/>
    <col min="7" max="7" width="12.81640625" customWidth="1"/>
    <col min="8" max="8" width="15.26953125" customWidth="1"/>
    <col min="9" max="9" width="10.7265625" customWidth="1"/>
    <col min="10" max="10" width="28" customWidth="1"/>
    <col min="11" max="11" width="11" customWidth="1"/>
    <col min="12" max="12" width="12" customWidth="1"/>
    <col min="14" max="14" width="12.453125" customWidth="1"/>
    <col min="15" max="15" width="14.1796875" customWidth="1"/>
    <col min="16" max="16" width="20.26953125" customWidth="1"/>
    <col min="17" max="17" width="15.81640625" customWidth="1"/>
  </cols>
  <sheetData>
    <row r="1" spans="1:13" ht="29" thickBot="1" x14ac:dyDescent="0.7">
      <c r="A1" s="817" t="s">
        <v>372</v>
      </c>
      <c r="B1" s="1040" t="s">
        <v>49</v>
      </c>
      <c r="C1" s="1041"/>
      <c r="D1" s="1042" t="s">
        <v>154</v>
      </c>
      <c r="E1" s="1042"/>
      <c r="F1" s="1042"/>
      <c r="G1" s="1042"/>
      <c r="H1" s="1042"/>
      <c r="I1" s="1043"/>
      <c r="J1" s="272"/>
      <c r="K1" s="278"/>
      <c r="L1" s="62"/>
      <c r="M1" s="62"/>
    </row>
    <row r="2" spans="1:13" s="62" customFormat="1" ht="12.75" customHeight="1" thickBot="1" x14ac:dyDescent="0.7">
      <c r="B2" s="275"/>
      <c r="C2" s="275"/>
      <c r="D2" s="276"/>
      <c r="E2" s="277"/>
      <c r="F2" s="277"/>
      <c r="G2" s="277"/>
      <c r="H2" s="277"/>
      <c r="I2" s="277"/>
      <c r="J2" s="75"/>
      <c r="K2"/>
      <c r="L2"/>
      <c r="M2"/>
    </row>
    <row r="3" spans="1:13" ht="26.5" thickBot="1" x14ac:dyDescent="0.65">
      <c r="B3" s="1044" t="s">
        <v>357</v>
      </c>
      <c r="C3" s="1045"/>
      <c r="D3" s="1046"/>
    </row>
    <row r="4" spans="1:13" ht="19" thickBot="1" x14ac:dyDescent="0.4">
      <c r="B4" s="1047" t="s">
        <v>167</v>
      </c>
      <c r="C4" s="1048"/>
      <c r="D4" s="638" t="s">
        <v>433</v>
      </c>
      <c r="E4" s="745"/>
      <c r="F4" s="1037"/>
      <c r="G4" s="1037"/>
      <c r="H4" s="1037"/>
      <c r="I4" s="745"/>
      <c r="J4" s="62"/>
      <c r="K4" s="62"/>
      <c r="L4" s="62"/>
      <c r="M4" s="62"/>
    </row>
    <row r="5" spans="1:13" s="62" customFormat="1" ht="19" thickBot="1" x14ac:dyDescent="0.4">
      <c r="B5" s="148"/>
      <c r="C5" s="148"/>
      <c r="D5" s="149"/>
      <c r="E5" s="147"/>
      <c r="F5" s="147"/>
      <c r="G5" s="147"/>
      <c r="H5" s="147"/>
      <c r="I5" s="147"/>
      <c r="J5" s="309"/>
      <c r="K5" s="309"/>
      <c r="L5" s="309"/>
      <c r="M5" s="309"/>
    </row>
    <row r="6" spans="1:13" s="309" customFormat="1" ht="33" customHeight="1" x14ac:dyDescent="0.35">
      <c r="B6" s="310" t="s">
        <v>140</v>
      </c>
      <c r="C6" s="307" t="s">
        <v>100</v>
      </c>
      <c r="D6" s="307" t="s">
        <v>101</v>
      </c>
      <c r="E6" s="307" t="s">
        <v>102</v>
      </c>
      <c r="F6" s="307" t="s">
        <v>103</v>
      </c>
      <c r="G6" s="307" t="s">
        <v>164</v>
      </c>
      <c r="H6" s="308" t="s">
        <v>165</v>
      </c>
      <c r="J6" s="71"/>
      <c r="K6" s="71"/>
      <c r="L6" s="71"/>
      <c r="M6" s="71"/>
    </row>
    <row r="7" spans="1:13" s="71" customFormat="1" ht="15.5" x14ac:dyDescent="0.35">
      <c r="B7" s="416" t="s">
        <v>49</v>
      </c>
      <c r="C7" s="317">
        <v>0</v>
      </c>
      <c r="D7" s="317">
        <v>0</v>
      </c>
      <c r="E7" s="318">
        <f>C7*D7</f>
        <v>0</v>
      </c>
      <c r="F7" s="82">
        <v>0</v>
      </c>
      <c r="G7" s="319">
        <f>E7*F7</f>
        <v>0</v>
      </c>
      <c r="H7" s="133">
        <f>IFERROR(G7/H33,0)</f>
        <v>0</v>
      </c>
    </row>
    <row r="8" spans="1:13" s="71" customFormat="1" ht="15.5" x14ac:dyDescent="0.35">
      <c r="B8" s="89" t="s">
        <v>49</v>
      </c>
      <c r="C8" s="317">
        <v>0</v>
      </c>
      <c r="D8" s="317">
        <v>0</v>
      </c>
      <c r="E8" s="318">
        <f>C8*D8</f>
        <v>0</v>
      </c>
      <c r="F8" s="82">
        <v>0</v>
      </c>
      <c r="G8" s="319">
        <f>E8*F8</f>
        <v>0</v>
      </c>
      <c r="H8" s="133">
        <f>IFERROR(G8/H33,0)</f>
        <v>0</v>
      </c>
    </row>
    <row r="9" spans="1:13" s="71" customFormat="1" ht="15.5" x14ac:dyDescent="0.35">
      <c r="B9" s="89" t="s">
        <v>49</v>
      </c>
      <c r="C9" s="317">
        <v>0</v>
      </c>
      <c r="D9" s="317">
        <v>0</v>
      </c>
      <c r="E9" s="318">
        <f>C9*D9</f>
        <v>0</v>
      </c>
      <c r="F9" s="82">
        <v>0</v>
      </c>
      <c r="G9" s="319">
        <f>E9*F9</f>
        <v>0</v>
      </c>
      <c r="H9" s="133">
        <f>IFERROR(G9/H33,0)</f>
        <v>0</v>
      </c>
    </row>
    <row r="10" spans="1:13" s="71" customFormat="1" ht="15.5" x14ac:dyDescent="0.35">
      <c r="B10" s="89" t="s">
        <v>49</v>
      </c>
      <c r="C10" s="317">
        <v>0</v>
      </c>
      <c r="D10" s="317">
        <v>0</v>
      </c>
      <c r="E10" s="318">
        <f>C10*D10</f>
        <v>0</v>
      </c>
      <c r="F10" s="82">
        <v>0</v>
      </c>
      <c r="G10" s="319">
        <f>E10*F10</f>
        <v>0</v>
      </c>
      <c r="H10" s="133">
        <f>IFERROR(G10/H33,0)</f>
        <v>0</v>
      </c>
    </row>
    <row r="11" spans="1:13" s="71" customFormat="1" ht="16" thickBot="1" x14ac:dyDescent="0.4">
      <c r="B11" s="89" t="s">
        <v>49</v>
      </c>
      <c r="C11" s="317">
        <v>0</v>
      </c>
      <c r="D11" s="317">
        <v>0</v>
      </c>
      <c r="E11" s="318">
        <f>C11*D11</f>
        <v>0</v>
      </c>
      <c r="F11" s="82">
        <v>0</v>
      </c>
      <c r="G11" s="319">
        <f>E11*F11</f>
        <v>0</v>
      </c>
      <c r="H11" s="133">
        <f>IFERROR(G11/H33,0)</f>
        <v>0</v>
      </c>
    </row>
    <row r="12" spans="1:13" s="357" customFormat="1" ht="16" thickBot="1" x14ac:dyDescent="0.4">
      <c r="B12" s="894" t="s">
        <v>21</v>
      </c>
      <c r="C12" s="895"/>
      <c r="D12" s="896"/>
      <c r="E12" s="897">
        <f>SUM(E7:E11)</f>
        <v>0</v>
      </c>
      <c r="F12" s="898"/>
      <c r="G12" s="899">
        <f>SUM(G7:G11)</f>
        <v>0</v>
      </c>
      <c r="H12" s="900">
        <f>IFERROR(G12/H33,0)</f>
        <v>0</v>
      </c>
      <c r="J12" s="901"/>
      <c r="K12" s="901"/>
      <c r="L12" s="901"/>
      <c r="M12" s="901"/>
    </row>
    <row r="13" spans="1:13" s="315" customFormat="1" ht="32.25" customHeight="1" x14ac:dyDescent="0.35">
      <c r="B13" s="316" t="s">
        <v>141</v>
      </c>
      <c r="C13" s="311" t="s">
        <v>100</v>
      </c>
      <c r="D13" s="311" t="s">
        <v>101</v>
      </c>
      <c r="E13" s="312" t="s">
        <v>102</v>
      </c>
      <c r="F13" s="313" t="s">
        <v>103</v>
      </c>
      <c r="G13" s="313" t="s">
        <v>164</v>
      </c>
      <c r="H13" s="314" t="s">
        <v>165</v>
      </c>
      <c r="J13" s="71"/>
      <c r="K13" s="71"/>
      <c r="L13" s="71"/>
      <c r="M13" s="71"/>
    </row>
    <row r="14" spans="1:13" s="71" customFormat="1" ht="15.5" x14ac:dyDescent="0.35">
      <c r="B14" s="89" t="s">
        <v>49</v>
      </c>
      <c r="C14" s="320">
        <v>0</v>
      </c>
      <c r="D14" s="320">
        <v>0</v>
      </c>
      <c r="E14" s="318">
        <f>C14*D14</f>
        <v>0</v>
      </c>
      <c r="F14" s="82">
        <v>0</v>
      </c>
      <c r="G14" s="319">
        <f>E14*F14</f>
        <v>0</v>
      </c>
      <c r="H14" s="133">
        <f>IFERROR(G14/H33,0)</f>
        <v>0</v>
      </c>
    </row>
    <row r="15" spans="1:13" s="71" customFormat="1" ht="15.5" x14ac:dyDescent="0.35">
      <c r="B15" s="89" t="s">
        <v>49</v>
      </c>
      <c r="C15" s="320">
        <v>0</v>
      </c>
      <c r="D15" s="320">
        <v>0</v>
      </c>
      <c r="E15" s="318">
        <f>C15*D15</f>
        <v>0</v>
      </c>
      <c r="F15" s="82">
        <v>0</v>
      </c>
      <c r="G15" s="319">
        <f>E15*F15</f>
        <v>0</v>
      </c>
      <c r="H15" s="133">
        <f>IFERROR(G15/H33,0)</f>
        <v>0</v>
      </c>
    </row>
    <row r="16" spans="1:13" s="71" customFormat="1" ht="15.5" x14ac:dyDescent="0.35">
      <c r="B16" s="89" t="s">
        <v>49</v>
      </c>
      <c r="C16" s="317">
        <v>0</v>
      </c>
      <c r="D16" s="317">
        <v>0</v>
      </c>
      <c r="E16" s="318">
        <f>C16*D16</f>
        <v>0</v>
      </c>
      <c r="F16" s="82">
        <v>0</v>
      </c>
      <c r="G16" s="319">
        <f>E16*F16</f>
        <v>0</v>
      </c>
      <c r="H16" s="133">
        <f>IFERROR(G16/H33,0)</f>
        <v>0</v>
      </c>
    </row>
    <row r="17" spans="2:13" s="71" customFormat="1" ht="15.5" x14ac:dyDescent="0.35">
      <c r="B17" s="248" t="s">
        <v>49</v>
      </c>
      <c r="C17" s="320">
        <v>0</v>
      </c>
      <c r="D17" s="320">
        <v>0</v>
      </c>
      <c r="E17" s="321">
        <f>C17*D17</f>
        <v>0</v>
      </c>
      <c r="F17" s="235">
        <v>0</v>
      </c>
      <c r="G17" s="322">
        <f>E17*F17</f>
        <v>0</v>
      </c>
      <c r="H17" s="134">
        <f>IFERROR(G17/H33,0)</f>
        <v>0</v>
      </c>
    </row>
    <row r="18" spans="2:13" s="71" customFormat="1" ht="16" thickBot="1" x14ac:dyDescent="0.4">
      <c r="B18" s="248" t="s">
        <v>49</v>
      </c>
      <c r="C18" s="320">
        <v>0</v>
      </c>
      <c r="D18" s="320">
        <v>0</v>
      </c>
      <c r="E18" s="321">
        <f>C18*D18</f>
        <v>0</v>
      </c>
      <c r="F18" s="235">
        <v>0</v>
      </c>
      <c r="G18" s="322">
        <f>E18*F18</f>
        <v>0</v>
      </c>
      <c r="H18" s="134">
        <f>IFERROR(G18/H33,0)</f>
        <v>0</v>
      </c>
    </row>
    <row r="19" spans="2:13" s="357" customFormat="1" ht="16" thickBot="1" x14ac:dyDescent="0.4">
      <c r="B19" s="894" t="s">
        <v>21</v>
      </c>
      <c r="C19" s="895"/>
      <c r="D19" s="896"/>
      <c r="E19" s="897">
        <f>SUM(E14:E18)</f>
        <v>0</v>
      </c>
      <c r="F19" s="898"/>
      <c r="G19" s="899">
        <f>SUM(G14:G18)</f>
        <v>0</v>
      </c>
      <c r="H19" s="900">
        <f>IFERROR(G19/H33,0)</f>
        <v>0</v>
      </c>
      <c r="J19" s="901"/>
      <c r="K19" s="901"/>
      <c r="L19" s="901"/>
      <c r="M19" s="901"/>
    </row>
    <row r="20" spans="2:13" s="315" customFormat="1" ht="33" customHeight="1" x14ac:dyDescent="0.35">
      <c r="B20" s="316" t="s">
        <v>142</v>
      </c>
      <c r="C20" s="311" t="s">
        <v>100</v>
      </c>
      <c r="D20" s="311" t="s">
        <v>101</v>
      </c>
      <c r="E20" s="312" t="s">
        <v>102</v>
      </c>
      <c r="F20" s="313" t="s">
        <v>103</v>
      </c>
      <c r="G20" s="313" t="s">
        <v>164</v>
      </c>
      <c r="H20" s="314" t="s">
        <v>165</v>
      </c>
      <c r="J20" s="71"/>
      <c r="K20" s="71"/>
      <c r="L20" s="71"/>
      <c r="M20" s="71"/>
    </row>
    <row r="21" spans="2:13" s="71" customFormat="1" ht="15.5" x14ac:dyDescent="0.35">
      <c r="B21" s="89" t="s">
        <v>49</v>
      </c>
      <c r="C21" s="317">
        <v>0</v>
      </c>
      <c r="D21" s="317">
        <v>0</v>
      </c>
      <c r="E21" s="318">
        <f>C21*D21</f>
        <v>0</v>
      </c>
      <c r="F21" s="82">
        <v>0</v>
      </c>
      <c r="G21" s="319">
        <f>E21*F21</f>
        <v>0</v>
      </c>
      <c r="H21" s="133">
        <f>IFERROR(G21/H33,0)</f>
        <v>0</v>
      </c>
    </row>
    <row r="22" spans="2:13" s="71" customFormat="1" ht="16" thickBot="1" x14ac:dyDescent="0.4">
      <c r="B22" s="248" t="s">
        <v>49</v>
      </c>
      <c r="C22" s="320">
        <v>0</v>
      </c>
      <c r="D22" s="320">
        <v>0</v>
      </c>
      <c r="E22" s="321">
        <f>C22*D22</f>
        <v>0</v>
      </c>
      <c r="F22" s="235">
        <v>0</v>
      </c>
      <c r="G22" s="322">
        <f>E22*F22</f>
        <v>0</v>
      </c>
      <c r="H22" s="134">
        <f>IFERROR(G22/H33,0)</f>
        <v>0</v>
      </c>
    </row>
    <row r="23" spans="2:13" s="357" customFormat="1" ht="16" thickBot="1" x14ac:dyDescent="0.4">
      <c r="B23" s="894" t="s">
        <v>21</v>
      </c>
      <c r="C23" s="895"/>
      <c r="D23" s="896"/>
      <c r="E23" s="897">
        <f>SUM(E21:E22)</f>
        <v>0</v>
      </c>
      <c r="F23" s="898"/>
      <c r="G23" s="899">
        <f>SUM(G21:G22)</f>
        <v>0</v>
      </c>
      <c r="H23" s="900">
        <f>IFERROR(G23/H33,0)</f>
        <v>0</v>
      </c>
    </row>
    <row r="24" spans="2:13" s="71" customFormat="1" ht="32.25" customHeight="1" x14ac:dyDescent="0.35">
      <c r="B24" s="316" t="s">
        <v>62</v>
      </c>
      <c r="C24" s="311" t="s">
        <v>100</v>
      </c>
      <c r="D24" s="311" t="s">
        <v>101</v>
      </c>
      <c r="E24" s="312" t="s">
        <v>102</v>
      </c>
      <c r="F24" s="313" t="s">
        <v>103</v>
      </c>
      <c r="G24" s="313" t="s">
        <v>164</v>
      </c>
      <c r="H24" s="314" t="s">
        <v>165</v>
      </c>
    </row>
    <row r="25" spans="2:13" s="71" customFormat="1" ht="15.5" x14ac:dyDescent="0.35">
      <c r="B25" s="89" t="s">
        <v>49</v>
      </c>
      <c r="C25" s="317">
        <v>0</v>
      </c>
      <c r="D25" s="317">
        <v>0</v>
      </c>
      <c r="E25" s="318">
        <f>C25*D25</f>
        <v>0</v>
      </c>
      <c r="F25" s="82">
        <v>0</v>
      </c>
      <c r="G25" s="319">
        <f>E25*F25</f>
        <v>0</v>
      </c>
      <c r="H25" s="133">
        <f>IFERROR(G25/H33,0)</f>
        <v>0</v>
      </c>
    </row>
    <row r="26" spans="2:13" s="71" customFormat="1" ht="16" thickBot="1" x14ac:dyDescent="0.4">
      <c r="B26" s="248" t="s">
        <v>49</v>
      </c>
      <c r="C26" s="320">
        <v>0</v>
      </c>
      <c r="D26" s="320">
        <v>0</v>
      </c>
      <c r="E26" s="321">
        <f>C26*D26</f>
        <v>0</v>
      </c>
      <c r="F26" s="235">
        <v>0</v>
      </c>
      <c r="G26" s="322">
        <f>E26*F26</f>
        <v>0</v>
      </c>
      <c r="H26" s="134">
        <f>IFERROR(G26/H33,0)</f>
        <v>0</v>
      </c>
    </row>
    <row r="27" spans="2:13" s="357" customFormat="1" ht="16" thickBot="1" x14ac:dyDescent="0.4">
      <c r="B27" s="894" t="s">
        <v>21</v>
      </c>
      <c r="C27" s="895"/>
      <c r="D27" s="896"/>
      <c r="E27" s="897">
        <f>SUM(E25:E26)</f>
        <v>0</v>
      </c>
      <c r="F27" s="898"/>
      <c r="G27" s="899">
        <f>SUM(G25:G26)</f>
        <v>0</v>
      </c>
      <c r="H27" s="900">
        <f>IFERROR(G27/H33,0)</f>
        <v>0</v>
      </c>
      <c r="J27" s="901"/>
      <c r="K27" s="901"/>
      <c r="L27" s="901"/>
      <c r="M27" s="901"/>
    </row>
    <row r="28" spans="2:13" s="315" customFormat="1" ht="30" customHeight="1" x14ac:dyDescent="0.35">
      <c r="B28" s="316" t="s">
        <v>143</v>
      </c>
      <c r="C28" s="311" t="s">
        <v>100</v>
      </c>
      <c r="D28" s="311" t="s">
        <v>101</v>
      </c>
      <c r="E28" s="312" t="s">
        <v>102</v>
      </c>
      <c r="F28" s="313" t="s">
        <v>103</v>
      </c>
      <c r="G28" s="313" t="s">
        <v>164</v>
      </c>
      <c r="H28" s="314" t="s">
        <v>165</v>
      </c>
      <c r="J28" s="71"/>
      <c r="K28" s="71"/>
      <c r="L28" s="71"/>
      <c r="M28" s="71"/>
    </row>
    <row r="29" spans="2:13" s="71" customFormat="1" ht="15.5" x14ac:dyDescent="0.35">
      <c r="B29" s="89" t="s">
        <v>49</v>
      </c>
      <c r="C29" s="317">
        <v>0</v>
      </c>
      <c r="D29" s="317">
        <v>0</v>
      </c>
      <c r="E29" s="318">
        <f>C29*D29</f>
        <v>0</v>
      </c>
      <c r="F29" s="82">
        <v>0</v>
      </c>
      <c r="G29" s="319">
        <f>E29*F29</f>
        <v>0</v>
      </c>
      <c r="H29" s="133">
        <f>IFERROR(G29/H33,0)</f>
        <v>0</v>
      </c>
    </row>
    <row r="30" spans="2:13" s="71" customFormat="1" ht="16" thickBot="1" x14ac:dyDescent="0.4">
      <c r="B30" s="248" t="s">
        <v>49</v>
      </c>
      <c r="C30" s="320">
        <v>0</v>
      </c>
      <c r="D30" s="320">
        <v>0</v>
      </c>
      <c r="E30" s="321">
        <f>C30*D30</f>
        <v>0</v>
      </c>
      <c r="F30" s="235">
        <v>0</v>
      </c>
      <c r="G30" s="322">
        <f>E30*F30</f>
        <v>0</v>
      </c>
      <c r="H30" s="134">
        <f>IFERROR(G30/H33,0)</f>
        <v>0</v>
      </c>
    </row>
    <row r="31" spans="2:13" s="357" customFormat="1" ht="16" thickBot="1" x14ac:dyDescent="0.4">
      <c r="B31" s="894" t="s">
        <v>21</v>
      </c>
      <c r="C31" s="895"/>
      <c r="D31" s="896"/>
      <c r="E31" s="897">
        <f>SUM(E29:E30)</f>
        <v>0</v>
      </c>
      <c r="F31" s="896"/>
      <c r="G31" s="899">
        <f>SUM(G29:G30)</f>
        <v>0</v>
      </c>
      <c r="H31" s="900">
        <f>IFERROR(G31/H33,0)</f>
        <v>0</v>
      </c>
      <c r="J31" s="279"/>
      <c r="K31" s="279"/>
      <c r="L31" s="279"/>
      <c r="M31" s="279"/>
    </row>
    <row r="32" spans="2:13" s="279" customFormat="1" ht="25.5" customHeight="1" x14ac:dyDescent="0.35">
      <c r="G32" s="747" t="s">
        <v>150</v>
      </c>
      <c r="H32" s="323">
        <f>SUM(E12,E19,E23,E27,E31)</f>
        <v>0</v>
      </c>
      <c r="I32" s="295" t="str">
        <f>D4</f>
        <v>lbs, ct, bu</v>
      </c>
    </row>
    <row r="33" spans="2:15" s="279" customFormat="1" ht="20.25" customHeight="1" thickBot="1" x14ac:dyDescent="0.4">
      <c r="B33" s="324"/>
      <c r="C33" s="324"/>
      <c r="D33" s="324"/>
      <c r="E33" s="1029" t="s">
        <v>144</v>
      </c>
      <c r="F33" s="1029"/>
      <c r="G33" s="1029"/>
      <c r="H33" s="325">
        <f>SUM(G12,G19,G23,G27,G31)</f>
        <v>0</v>
      </c>
      <c r="I33" s="295"/>
      <c r="J33" s="295"/>
    </row>
    <row r="34" spans="2:15" s="279" customFormat="1" ht="24" thickBot="1" x14ac:dyDescent="0.6">
      <c r="B34" s="1030" t="s">
        <v>354</v>
      </c>
      <c r="C34" s="1031"/>
      <c r="D34" s="1032"/>
      <c r="J34" s="141"/>
      <c r="K34" s="141"/>
      <c r="L34" s="141"/>
      <c r="M34" s="141"/>
    </row>
    <row r="35" spans="2:15" s="71" customFormat="1" ht="19" thickBot="1" x14ac:dyDescent="0.5">
      <c r="B35" s="1033" t="s">
        <v>48</v>
      </c>
      <c r="C35" s="1034"/>
      <c r="D35" s="1035"/>
      <c r="E35"/>
      <c r="F35"/>
      <c r="G35"/>
      <c r="H35"/>
      <c r="I35"/>
      <c r="N35" s="141"/>
      <c r="O35" s="141"/>
    </row>
    <row r="36" spans="2:15" s="71" customFormat="1" ht="15.5" x14ac:dyDescent="0.35">
      <c r="B36" s="118" t="s">
        <v>47</v>
      </c>
      <c r="C36" s="346">
        <f>'Describe Your Farm'!C14</f>
        <v>0</v>
      </c>
      <c r="D36" s="347" t="s">
        <v>9</v>
      </c>
      <c r="F36" s="274"/>
      <c r="G36" s="274"/>
      <c r="H36" s="69"/>
      <c r="I36"/>
      <c r="K36" s="72"/>
    </row>
    <row r="37" spans="2:15" s="71" customFormat="1" ht="15.5" x14ac:dyDescent="0.35">
      <c r="B37" s="119" t="s">
        <v>8</v>
      </c>
      <c r="C37" s="348">
        <f>'Describe Your Farm'!C15</f>
        <v>0</v>
      </c>
      <c r="D37" s="349" t="s">
        <v>9</v>
      </c>
      <c r="F37" s="274"/>
      <c r="G37" s="274"/>
      <c r="H37" s="69"/>
      <c r="I37"/>
    </row>
    <row r="38" spans="2:15" s="71" customFormat="1" ht="15.5" x14ac:dyDescent="0.35">
      <c r="B38" s="119" t="s">
        <v>11</v>
      </c>
      <c r="C38" s="286">
        <f>IFERROR(43500/(C36*C37),0)</f>
        <v>0</v>
      </c>
      <c r="D38" s="350" t="s">
        <v>12</v>
      </c>
      <c r="E38"/>
      <c r="F38" s="1036"/>
      <c r="G38" s="1036"/>
      <c r="H38" s="1036"/>
    </row>
    <row r="39" spans="2:15" s="71" customFormat="1" ht="15.5" x14ac:dyDescent="0.35">
      <c r="B39" s="806" t="s">
        <v>361</v>
      </c>
      <c r="C39" s="85">
        <v>0</v>
      </c>
      <c r="D39" s="351" t="str">
        <f>D4</f>
        <v>lbs, ct, bu</v>
      </c>
      <c r="E39"/>
      <c r="F39" s="1037"/>
      <c r="G39" s="1037"/>
      <c r="H39" s="1037"/>
    </row>
    <row r="40" spans="2:15" s="71" customFormat="1" ht="15.5" x14ac:dyDescent="0.35">
      <c r="B40" s="119" t="s">
        <v>125</v>
      </c>
      <c r="C40" s="352">
        <f>H32</f>
        <v>0</v>
      </c>
      <c r="D40" s="353" t="str">
        <f>D39</f>
        <v>lbs, ct, bu</v>
      </c>
      <c r="E40"/>
      <c r="F40" s="69"/>
      <c r="G40" s="69"/>
      <c r="H40" s="69"/>
      <c r="I40"/>
    </row>
    <row r="41" spans="2:15" s="71" customFormat="1" ht="15.5" x14ac:dyDescent="0.35">
      <c r="B41" s="806" t="s">
        <v>360</v>
      </c>
      <c r="C41" s="354">
        <f>IFERROR(C40/C39,0)</f>
        <v>0</v>
      </c>
      <c r="D41" s="345" t="s">
        <v>12</v>
      </c>
      <c r="E41"/>
      <c r="F41"/>
      <c r="G41"/>
      <c r="H41"/>
      <c r="I41"/>
    </row>
    <row r="42" spans="2:15" s="71" customFormat="1" ht="15.5" x14ac:dyDescent="0.35">
      <c r="B42" s="119" t="s">
        <v>126</v>
      </c>
      <c r="C42" s="354">
        <f>IFERROR(C41/C38,0)</f>
        <v>0</v>
      </c>
      <c r="D42" s="345" t="s">
        <v>13</v>
      </c>
      <c r="E42"/>
      <c r="F42"/>
      <c r="G42"/>
      <c r="H42"/>
      <c r="I42"/>
    </row>
    <row r="43" spans="2:15" s="71" customFormat="1" ht="15.5" x14ac:dyDescent="0.35">
      <c r="B43" s="119" t="s">
        <v>166</v>
      </c>
      <c r="C43" s="348">
        <f>'Describe Your Farm'!C21</f>
        <v>0</v>
      </c>
      <c r="D43" s="345" t="s">
        <v>13</v>
      </c>
      <c r="E43"/>
      <c r="F43"/>
      <c r="G43"/>
      <c r="H43"/>
      <c r="I43"/>
    </row>
    <row r="44" spans="2:15" s="71" customFormat="1" ht="15" thickBot="1" x14ac:dyDescent="0.4">
      <c r="B44" s="73"/>
      <c r="C44" s="117"/>
      <c r="D44" s="74"/>
      <c r="E44"/>
      <c r="F44"/>
      <c r="G44"/>
      <c r="J44"/>
      <c r="K44"/>
      <c r="L44"/>
      <c r="M44"/>
    </row>
    <row r="45" spans="2:15" ht="26.5" thickBot="1" x14ac:dyDescent="0.65">
      <c r="B45" s="940" t="s">
        <v>29</v>
      </c>
      <c r="C45" s="1028"/>
      <c r="D45" s="941"/>
      <c r="H45" s="30"/>
      <c r="J45" s="281"/>
      <c r="K45" s="281"/>
      <c r="L45" s="69"/>
      <c r="M45" s="69"/>
    </row>
    <row r="46" spans="2:15" s="69" customFormat="1" ht="15.5" x14ac:dyDescent="0.35">
      <c r="B46" s="657" t="s">
        <v>190</v>
      </c>
      <c r="C46" s="709" t="str">
        <f>'Describe Your Farm'!C14&amp;" "&amp;'Describe Your Farm'!D14</f>
        <v>0 feet</v>
      </c>
      <c r="D46" s="284"/>
      <c r="E46"/>
      <c r="F46"/>
      <c r="G46" s="280"/>
      <c r="H46" s="172"/>
      <c r="I46" s="172"/>
      <c r="J46" s="140"/>
      <c r="K46" s="140"/>
      <c r="L46"/>
      <c r="M46"/>
    </row>
    <row r="47" spans="2:15" ht="15.5" x14ac:dyDescent="0.35">
      <c r="B47" s="709" t="s">
        <v>32</v>
      </c>
      <c r="C47" s="710">
        <f>C41</f>
        <v>0</v>
      </c>
      <c r="D47" s="284"/>
      <c r="E47" s="284"/>
      <c r="F47" s="284"/>
      <c r="G47" s="77"/>
      <c r="H47" s="77"/>
      <c r="I47" s="77"/>
      <c r="J47" s="282"/>
      <c r="K47" s="282"/>
      <c r="L47" s="282"/>
      <c r="M47" s="282"/>
    </row>
    <row r="48" spans="2:15" s="282" customFormat="1" ht="15.5" x14ac:dyDescent="0.35">
      <c r="B48" s="283" t="s">
        <v>177</v>
      </c>
      <c r="C48" s="80">
        <v>0</v>
      </c>
    </row>
    <row r="49" spans="2:13" s="282" customFormat="1" x14ac:dyDescent="0.35">
      <c r="B49" s="283" t="s">
        <v>362</v>
      </c>
      <c r="C49" s="294">
        <v>0</v>
      </c>
      <c r="J49" s="140"/>
      <c r="K49" s="140"/>
      <c r="L49" s="71"/>
      <c r="M49" s="71"/>
    </row>
    <row r="50" spans="2:13" s="71" customFormat="1" ht="15.75" customHeight="1" x14ac:dyDescent="0.35">
      <c r="B50" s="995" t="s">
        <v>57</v>
      </c>
      <c r="C50" s="997" t="s">
        <v>319</v>
      </c>
      <c r="D50" s="998"/>
      <c r="E50" s="999" t="s">
        <v>6</v>
      </c>
      <c r="F50" s="990" t="s">
        <v>182</v>
      </c>
      <c r="G50" s="76"/>
      <c r="H50" s="1049"/>
      <c r="I50" s="1050"/>
      <c r="J50" s="140"/>
      <c r="K50" s="140"/>
    </row>
    <row r="51" spans="2:13" s="71" customFormat="1" ht="15.5" x14ac:dyDescent="0.35">
      <c r="B51" s="996"/>
      <c r="C51" s="681" t="s">
        <v>134</v>
      </c>
      <c r="D51" s="673" t="s">
        <v>135</v>
      </c>
      <c r="E51" s="1000"/>
      <c r="F51" s="1001"/>
      <c r="G51" s="76"/>
      <c r="H51" s="1049"/>
      <c r="I51" s="1050"/>
      <c r="J51" s="140"/>
      <c r="K51" s="140"/>
      <c r="L51"/>
      <c r="M51"/>
    </row>
    <row r="52" spans="2:13" ht="15.5" x14ac:dyDescent="0.35">
      <c r="B52" s="686" t="s">
        <v>50</v>
      </c>
      <c r="C52" s="91">
        <v>0</v>
      </c>
      <c r="D52" s="91">
        <v>0</v>
      </c>
      <c r="E52" s="676" t="s">
        <v>320</v>
      </c>
      <c r="F52" s="687"/>
      <c r="G52" s="76"/>
      <c r="H52" s="76"/>
      <c r="I52" s="76"/>
      <c r="J52" s="140"/>
      <c r="K52" s="140"/>
    </row>
    <row r="53" spans="2:13" ht="15.5" x14ac:dyDescent="0.35">
      <c r="B53" s="688" t="s">
        <v>155</v>
      </c>
      <c r="C53" s="80">
        <v>0</v>
      </c>
      <c r="D53" s="80">
        <v>0</v>
      </c>
      <c r="E53" s="674" t="s">
        <v>320</v>
      </c>
      <c r="F53" s="687"/>
      <c r="G53" s="76"/>
      <c r="H53" s="76"/>
      <c r="I53" s="76"/>
      <c r="J53" s="140"/>
      <c r="K53" s="140"/>
    </row>
    <row r="54" spans="2:13" ht="15.5" x14ac:dyDescent="0.35">
      <c r="B54" s="688" t="s">
        <v>156</v>
      </c>
      <c r="C54" s="80">
        <v>0</v>
      </c>
      <c r="D54" s="80">
        <v>0</v>
      </c>
      <c r="E54" s="674" t="s">
        <v>320</v>
      </c>
      <c r="F54" s="687"/>
      <c r="G54" s="76"/>
      <c r="H54" s="76"/>
      <c r="I54" s="76"/>
      <c r="J54" s="77"/>
      <c r="K54" s="77"/>
      <c r="L54" s="76"/>
      <c r="M54" s="76"/>
    </row>
    <row r="55" spans="2:13" s="76" customFormat="1" ht="15.5" x14ac:dyDescent="0.35">
      <c r="B55" s="688" t="s">
        <v>157</v>
      </c>
      <c r="C55" s="80">
        <v>0</v>
      </c>
      <c r="D55" s="80">
        <v>0</v>
      </c>
      <c r="E55" s="674" t="s">
        <v>320</v>
      </c>
      <c r="F55" s="687"/>
      <c r="J55" s="77"/>
      <c r="K55" s="77"/>
    </row>
    <row r="56" spans="2:13" s="76" customFormat="1" ht="15.5" x14ac:dyDescent="0.35">
      <c r="B56" s="86" t="s">
        <v>51</v>
      </c>
      <c r="C56" s="80">
        <v>0</v>
      </c>
      <c r="D56" s="80">
        <v>0</v>
      </c>
      <c r="E56" s="674" t="s">
        <v>320</v>
      </c>
      <c r="F56" s="687"/>
      <c r="J56" s="77"/>
      <c r="K56" s="77"/>
    </row>
    <row r="57" spans="2:13" s="76" customFormat="1" ht="15.5" x14ac:dyDescent="0.35">
      <c r="B57" s="566" t="s">
        <v>236</v>
      </c>
      <c r="C57" s="80">
        <v>0</v>
      </c>
      <c r="D57" s="80">
        <v>0</v>
      </c>
      <c r="E57" s="674" t="s">
        <v>320</v>
      </c>
      <c r="F57" s="687"/>
      <c r="J57" s="77"/>
      <c r="K57" s="77"/>
    </row>
    <row r="58" spans="2:13" s="76" customFormat="1" ht="15.5" x14ac:dyDescent="0.35">
      <c r="B58" s="689" t="s">
        <v>58</v>
      </c>
      <c r="C58" s="287">
        <f>SUM(C52:C57)/60</f>
        <v>0</v>
      </c>
      <c r="D58" s="288">
        <f>(SUM(D52:D57))/60</f>
        <v>0</v>
      </c>
      <c r="E58" s="675" t="s">
        <v>321</v>
      </c>
      <c r="F58" s="690">
        <f>(C58*E100)+(D58*E101)</f>
        <v>0</v>
      </c>
      <c r="J58" s="77"/>
      <c r="K58" s="77"/>
    </row>
    <row r="59" spans="2:13" s="76" customFormat="1" ht="15.75" customHeight="1" x14ac:dyDescent="0.35">
      <c r="B59" s="985" t="s">
        <v>56</v>
      </c>
      <c r="C59" s="987" t="s">
        <v>319</v>
      </c>
      <c r="D59" s="987"/>
      <c r="E59" s="988" t="s">
        <v>6</v>
      </c>
      <c r="F59" s="990" t="s">
        <v>182</v>
      </c>
      <c r="J59" s="77"/>
    </row>
    <row r="60" spans="2:13" s="76" customFormat="1" ht="15.5" x14ac:dyDescent="0.35">
      <c r="B60" s="985"/>
      <c r="C60" s="876" t="s">
        <v>134</v>
      </c>
      <c r="D60" s="673" t="s">
        <v>135</v>
      </c>
      <c r="E60" s="988"/>
      <c r="F60" s="1001"/>
      <c r="J60" s="77"/>
    </row>
    <row r="61" spans="2:13" s="76" customFormat="1" ht="15.5" x14ac:dyDescent="0.35">
      <c r="B61" s="686" t="s">
        <v>41</v>
      </c>
      <c r="C61" s="91">
        <v>0</v>
      </c>
      <c r="D61" s="91">
        <v>0</v>
      </c>
      <c r="E61" s="676" t="s">
        <v>320</v>
      </c>
      <c r="F61" s="687"/>
    </row>
    <row r="62" spans="2:13" s="76" customFormat="1" ht="15.5" x14ac:dyDescent="0.35">
      <c r="B62" s="688" t="s">
        <v>179</v>
      </c>
      <c r="C62" s="80">
        <v>0</v>
      </c>
      <c r="D62" s="80">
        <v>0</v>
      </c>
      <c r="E62" s="674" t="s">
        <v>320</v>
      </c>
      <c r="F62" s="687"/>
    </row>
    <row r="63" spans="2:13" s="76" customFormat="1" ht="15.5" x14ac:dyDescent="0.35">
      <c r="B63" s="688" t="s">
        <v>180</v>
      </c>
      <c r="C63" s="80">
        <v>0</v>
      </c>
      <c r="D63" s="80">
        <v>0</v>
      </c>
      <c r="E63" s="674" t="s">
        <v>320</v>
      </c>
      <c r="F63" s="687"/>
    </row>
    <row r="64" spans="2:13" s="76" customFormat="1" ht="15.5" x14ac:dyDescent="0.35">
      <c r="B64" s="688" t="s">
        <v>181</v>
      </c>
      <c r="C64" s="80">
        <v>0</v>
      </c>
      <c r="D64" s="80">
        <v>0</v>
      </c>
      <c r="E64" s="674" t="s">
        <v>320</v>
      </c>
      <c r="F64" s="687"/>
    </row>
    <row r="65" spans="2:13" s="76" customFormat="1" ht="15.5" x14ac:dyDescent="0.35">
      <c r="B65" s="688" t="s">
        <v>42</v>
      </c>
      <c r="C65" s="80">
        <v>0</v>
      </c>
      <c r="D65" s="80">
        <v>0</v>
      </c>
      <c r="E65" s="674" t="s">
        <v>320</v>
      </c>
      <c r="F65" s="687"/>
    </row>
    <row r="66" spans="2:13" s="76" customFormat="1" ht="15.5" x14ac:dyDescent="0.35">
      <c r="B66" s="688" t="s">
        <v>43</v>
      </c>
      <c r="C66" s="80">
        <v>0</v>
      </c>
      <c r="D66" s="80">
        <v>0</v>
      </c>
      <c r="E66" s="674" t="s">
        <v>320</v>
      </c>
      <c r="F66" s="687"/>
    </row>
    <row r="67" spans="2:13" s="76" customFormat="1" ht="15.5" x14ac:dyDescent="0.35">
      <c r="B67" s="691" t="s">
        <v>286</v>
      </c>
      <c r="C67" s="96">
        <v>0</v>
      </c>
      <c r="D67" s="96">
        <v>0</v>
      </c>
      <c r="E67" s="674" t="s">
        <v>320</v>
      </c>
      <c r="F67" s="687"/>
    </row>
    <row r="68" spans="2:13" s="76" customFormat="1" ht="15.5" x14ac:dyDescent="0.35">
      <c r="B68" s="691" t="s">
        <v>408</v>
      </c>
      <c r="C68" s="96">
        <v>0</v>
      </c>
      <c r="D68" s="96">
        <v>0</v>
      </c>
      <c r="E68" s="674" t="s">
        <v>320</v>
      </c>
      <c r="F68" s="687"/>
    </row>
    <row r="69" spans="2:13" s="76" customFormat="1" ht="15.5" x14ac:dyDescent="0.35">
      <c r="B69" s="86" t="s">
        <v>44</v>
      </c>
      <c r="C69" s="80">
        <v>0</v>
      </c>
      <c r="D69" s="80">
        <v>0</v>
      </c>
      <c r="E69" s="674" t="s">
        <v>320</v>
      </c>
      <c r="F69" s="687"/>
    </row>
    <row r="70" spans="2:13" s="76" customFormat="1" ht="15.5" x14ac:dyDescent="0.35">
      <c r="B70" s="566" t="s">
        <v>236</v>
      </c>
      <c r="C70" s="80">
        <v>0</v>
      </c>
      <c r="D70" s="80">
        <v>0</v>
      </c>
      <c r="E70" s="674" t="s">
        <v>320</v>
      </c>
      <c r="F70" s="687"/>
    </row>
    <row r="71" spans="2:13" s="76" customFormat="1" ht="15.5" x14ac:dyDescent="0.35">
      <c r="B71" s="689" t="s">
        <v>53</v>
      </c>
      <c r="C71" s="287">
        <f>SUM(C61:C70)/60</f>
        <v>0</v>
      </c>
      <c r="D71" s="287">
        <f>SUM(D61:D70)/60</f>
        <v>0</v>
      </c>
      <c r="E71" s="682" t="s">
        <v>321</v>
      </c>
      <c r="F71" s="692">
        <f>(C71*E100)+(D71*E101)</f>
        <v>0</v>
      </c>
      <c r="J71" s="279"/>
      <c r="K71" s="279"/>
      <c r="L71" s="279"/>
      <c r="M71" s="279"/>
    </row>
    <row r="72" spans="2:13" s="279" customFormat="1" ht="15.75" customHeight="1" x14ac:dyDescent="0.35">
      <c r="B72" s="985" t="s">
        <v>55</v>
      </c>
      <c r="C72" s="987" t="s">
        <v>319</v>
      </c>
      <c r="D72" s="987"/>
      <c r="E72" s="989" t="s">
        <v>6</v>
      </c>
      <c r="F72" s="990" t="s">
        <v>182</v>
      </c>
    </row>
    <row r="73" spans="2:13" s="279" customFormat="1" ht="15.5" x14ac:dyDescent="0.35">
      <c r="B73" s="985"/>
      <c r="C73" s="273" t="s">
        <v>134</v>
      </c>
      <c r="D73" s="289" t="s">
        <v>135</v>
      </c>
      <c r="E73" s="1005"/>
      <c r="F73" s="1001"/>
      <c r="J73" s="76"/>
      <c r="K73" s="76"/>
      <c r="L73" s="76"/>
      <c r="M73" s="76"/>
    </row>
    <row r="74" spans="2:13" s="76" customFormat="1" ht="15.5" x14ac:dyDescent="0.35">
      <c r="B74" s="693" t="s">
        <v>185</v>
      </c>
      <c r="C74" s="91">
        <v>0</v>
      </c>
      <c r="D74" s="91">
        <v>0</v>
      </c>
      <c r="E74" s="676" t="s">
        <v>321</v>
      </c>
      <c r="F74" s="694"/>
    </row>
    <row r="75" spans="2:13" s="76" customFormat="1" ht="15.5" x14ac:dyDescent="0.35">
      <c r="B75" s="695" t="s">
        <v>30</v>
      </c>
      <c r="C75" s="80">
        <v>0</v>
      </c>
      <c r="D75" s="80">
        <v>0</v>
      </c>
      <c r="E75" s="674" t="s">
        <v>321</v>
      </c>
      <c r="F75" s="694"/>
    </row>
    <row r="76" spans="2:13" s="76" customFormat="1" ht="15.5" x14ac:dyDescent="0.35">
      <c r="B76" s="695" t="s">
        <v>31</v>
      </c>
      <c r="C76" s="80">
        <v>0</v>
      </c>
      <c r="D76" s="80">
        <v>0</v>
      </c>
      <c r="E76" s="674" t="s">
        <v>321</v>
      </c>
      <c r="F76" s="694"/>
    </row>
    <row r="77" spans="2:13" s="76" customFormat="1" ht="15.5" x14ac:dyDescent="0.35">
      <c r="B77" s="695" t="s">
        <v>90</v>
      </c>
      <c r="C77" s="80">
        <v>0</v>
      </c>
      <c r="D77" s="80">
        <v>0</v>
      </c>
      <c r="E77" s="674" t="s">
        <v>321</v>
      </c>
      <c r="F77" s="694"/>
    </row>
    <row r="78" spans="2:13" s="76" customFormat="1" ht="15.5" x14ac:dyDescent="0.35">
      <c r="B78" s="695" t="s">
        <v>89</v>
      </c>
      <c r="C78" s="80">
        <v>0</v>
      </c>
      <c r="D78" s="80">
        <v>0</v>
      </c>
      <c r="E78" s="674" t="s">
        <v>321</v>
      </c>
      <c r="F78" s="694"/>
    </row>
    <row r="79" spans="2:13" s="76" customFormat="1" ht="15.5" x14ac:dyDescent="0.35">
      <c r="B79" s="695" t="s">
        <v>412</v>
      </c>
      <c r="C79" s="80">
        <v>0</v>
      </c>
      <c r="D79" s="80">
        <v>0</v>
      </c>
      <c r="E79" s="674" t="s">
        <v>321</v>
      </c>
      <c r="F79" s="694"/>
    </row>
    <row r="80" spans="2:13" s="76" customFormat="1" ht="15.5" x14ac:dyDescent="0.35">
      <c r="B80" s="883" t="s">
        <v>37</v>
      </c>
      <c r="C80" s="80">
        <v>0</v>
      </c>
      <c r="D80" s="80">
        <v>0</v>
      </c>
      <c r="E80" s="674" t="s">
        <v>321</v>
      </c>
      <c r="F80" s="694"/>
    </row>
    <row r="81" spans="2:13" s="76" customFormat="1" ht="15.5" x14ac:dyDescent="0.35">
      <c r="B81" s="566" t="s">
        <v>236</v>
      </c>
      <c r="C81" s="80">
        <v>0</v>
      </c>
      <c r="D81" s="80">
        <v>0</v>
      </c>
      <c r="E81" s="674" t="s">
        <v>321</v>
      </c>
      <c r="F81" s="687"/>
    </row>
    <row r="82" spans="2:13" s="76" customFormat="1" ht="15.5" x14ac:dyDescent="0.35">
      <c r="B82" s="696" t="s">
        <v>137</v>
      </c>
      <c r="C82" s="683">
        <f>SUM(C74:C81)</f>
        <v>0</v>
      </c>
      <c r="D82" s="684">
        <f>SUM(D74:D81)</f>
        <v>0</v>
      </c>
      <c r="E82" s="685" t="s">
        <v>321</v>
      </c>
      <c r="F82" s="697">
        <f>(C82*E100)+(D82*E101)</f>
        <v>0</v>
      </c>
      <c r="G82" s="138"/>
    </row>
    <row r="83" spans="2:13" s="76" customFormat="1" ht="15.75" customHeight="1" x14ac:dyDescent="0.35">
      <c r="B83" s="985" t="s">
        <v>54</v>
      </c>
      <c r="C83" s="987" t="s">
        <v>319</v>
      </c>
      <c r="D83" s="987"/>
      <c r="E83" s="988" t="s">
        <v>6</v>
      </c>
      <c r="F83" s="990" t="s">
        <v>182</v>
      </c>
    </row>
    <row r="84" spans="2:13" s="76" customFormat="1" ht="15.5" x14ac:dyDescent="0.35">
      <c r="B84" s="986"/>
      <c r="C84" s="711" t="s">
        <v>134</v>
      </c>
      <c r="D84" s="285" t="s">
        <v>135</v>
      </c>
      <c r="E84" s="989"/>
      <c r="F84" s="991"/>
    </row>
    <row r="85" spans="2:13" s="76" customFormat="1" ht="15.5" x14ac:dyDescent="0.35">
      <c r="B85" s="993" t="str">
        <f>"Remember: Estimated Total Crop Yield per Bed is "&amp;C39&amp;" "&amp;D39</f>
        <v>Remember: Estimated Total Crop Yield per Bed is 0 lbs, ct, bu</v>
      </c>
      <c r="C85" s="994"/>
      <c r="D85" s="712"/>
      <c r="E85" s="713"/>
      <c r="F85" s="714"/>
    </row>
    <row r="86" spans="2:13" s="76" customFormat="1" ht="15.5" x14ac:dyDescent="0.35">
      <c r="B86" s="693" t="s">
        <v>33</v>
      </c>
      <c r="C86" s="79">
        <v>0</v>
      </c>
      <c r="D86" s="79">
        <v>0</v>
      </c>
      <c r="E86" s="677" t="s">
        <v>321</v>
      </c>
      <c r="F86" s="694"/>
    </row>
    <row r="87" spans="2:13" s="76" customFormat="1" ht="15.5" x14ac:dyDescent="0.35">
      <c r="B87" s="698" t="s">
        <v>34</v>
      </c>
      <c r="C87" s="80">
        <v>0</v>
      </c>
      <c r="D87" s="80">
        <v>0</v>
      </c>
      <c r="E87" s="679" t="s">
        <v>321</v>
      </c>
      <c r="F87" s="699"/>
    </row>
    <row r="88" spans="2:13" s="76" customFormat="1" ht="15.5" x14ac:dyDescent="0.35">
      <c r="B88" s="700" t="s">
        <v>36</v>
      </c>
      <c r="C88" s="80">
        <v>0</v>
      </c>
      <c r="D88" s="80">
        <v>0</v>
      </c>
      <c r="E88" s="679" t="s">
        <v>321</v>
      </c>
      <c r="F88" s="699"/>
    </row>
    <row r="89" spans="2:13" s="76" customFormat="1" ht="15.5" x14ac:dyDescent="0.35">
      <c r="B89" s="641" t="s">
        <v>412</v>
      </c>
      <c r="C89" s="97">
        <v>0</v>
      </c>
      <c r="D89" s="97">
        <v>0</v>
      </c>
      <c r="E89" s="678" t="s">
        <v>321</v>
      </c>
      <c r="F89" s="701"/>
    </row>
    <row r="90" spans="2:13" s="76" customFormat="1" ht="15.5" x14ac:dyDescent="0.35">
      <c r="B90" s="883" t="s">
        <v>35</v>
      </c>
      <c r="C90" s="97">
        <v>0</v>
      </c>
      <c r="D90" s="97">
        <v>0</v>
      </c>
      <c r="E90" s="678" t="s">
        <v>321</v>
      </c>
      <c r="F90" s="701"/>
    </row>
    <row r="91" spans="2:13" s="76" customFormat="1" ht="15.5" x14ac:dyDescent="0.35">
      <c r="B91" s="566" t="s">
        <v>236</v>
      </c>
      <c r="C91" s="80">
        <v>0</v>
      </c>
      <c r="D91" s="80">
        <v>0</v>
      </c>
      <c r="E91" s="674" t="s">
        <v>321</v>
      </c>
      <c r="F91" s="687"/>
    </row>
    <row r="92" spans="2:13" s="76" customFormat="1" ht="15.5" x14ac:dyDescent="0.35">
      <c r="B92" s="702" t="s">
        <v>138</v>
      </c>
      <c r="C92" s="290">
        <f>SUM(C86:C91)</f>
        <v>0</v>
      </c>
      <c r="D92" s="291">
        <f>SUM(D86:D91)</f>
        <v>0</v>
      </c>
      <c r="E92" s="680" t="s">
        <v>321</v>
      </c>
      <c r="F92" s="703">
        <f>(C92*E100)+(D92*E101)</f>
        <v>0</v>
      </c>
      <c r="G92" s="139"/>
      <c r="J92" s="357"/>
      <c r="K92" s="357"/>
      <c r="L92" s="357"/>
      <c r="M92" s="357"/>
    </row>
    <row r="93" spans="2:13" s="357" customFormat="1" ht="15.5" x14ac:dyDescent="0.35">
      <c r="B93" s="704"/>
      <c r="C93" s="715" t="s">
        <v>134</v>
      </c>
      <c r="D93" s="715" t="s">
        <v>135</v>
      </c>
      <c r="E93" s="292"/>
      <c r="F93" s="705"/>
      <c r="J93" s="76"/>
      <c r="K93" s="76"/>
      <c r="L93" s="76"/>
      <c r="M93" s="76"/>
    </row>
    <row r="94" spans="2:13" s="76" customFormat="1" ht="15.5" x14ac:dyDescent="0.35">
      <c r="B94" s="706" t="s">
        <v>161</v>
      </c>
      <c r="C94" s="564">
        <f>SUM(C58,C71,C82,C92)</f>
        <v>0</v>
      </c>
      <c r="D94" s="564">
        <f>SUM(D58,D71,D82,D92)</f>
        <v>0</v>
      </c>
      <c r="E94" s="677" t="s">
        <v>321</v>
      </c>
      <c r="F94" s="707"/>
    </row>
    <row r="95" spans="2:13" s="76" customFormat="1" ht="18.75" customHeight="1" x14ac:dyDescent="0.35">
      <c r="B95" s="725" t="s">
        <v>162</v>
      </c>
      <c r="C95" s="726">
        <f>C94*C47</f>
        <v>0</v>
      </c>
      <c r="D95" s="726">
        <f>D94*F97</f>
        <v>0</v>
      </c>
      <c r="E95" s="678" t="s">
        <v>321</v>
      </c>
      <c r="F95" s="708"/>
      <c r="H95" s="565"/>
      <c r="I95" s="173"/>
    </row>
    <row r="96" spans="2:13" s="357" customFormat="1" ht="15.5" x14ac:dyDescent="0.35">
      <c r="D96" s="630"/>
      <c r="E96" s="657" t="s">
        <v>322</v>
      </c>
      <c r="F96" s="268">
        <f>F58+F71+F82+F92</f>
        <v>0</v>
      </c>
      <c r="G96" s="443"/>
      <c r="H96" s="565"/>
      <c r="I96" s="914"/>
      <c r="J96" s="915"/>
      <c r="K96" s="915"/>
      <c r="L96" s="915"/>
      <c r="M96" s="915"/>
    </row>
    <row r="97" spans="2:16" s="357" customFormat="1" ht="15.5" x14ac:dyDescent="0.35">
      <c r="D97" s="630"/>
      <c r="E97" s="657" t="s">
        <v>139</v>
      </c>
      <c r="F97" s="874">
        <f>C41</f>
        <v>0</v>
      </c>
      <c r="G97" s="443"/>
      <c r="J97" s="915"/>
      <c r="K97" s="915"/>
      <c r="L97" s="915"/>
      <c r="M97" s="915"/>
      <c r="N97" s="915"/>
      <c r="O97" s="915"/>
      <c r="P97" s="915"/>
    </row>
    <row r="98" spans="2:16" s="357" customFormat="1" ht="15.5" x14ac:dyDescent="0.35">
      <c r="D98" s="630"/>
      <c r="E98" s="657" t="s">
        <v>323</v>
      </c>
      <c r="F98" s="268">
        <f>F96*F97</f>
        <v>0</v>
      </c>
      <c r="G98" s="443"/>
      <c r="J98" s="915"/>
      <c r="K98" s="915"/>
      <c r="L98" s="915"/>
      <c r="M98" s="915"/>
      <c r="N98" s="915"/>
      <c r="O98" s="915"/>
      <c r="P98" s="915"/>
    </row>
    <row r="99" spans="2:16" s="76" customFormat="1" ht="18.5" x14ac:dyDescent="0.45">
      <c r="B99" s="31"/>
      <c r="C99" s="984" t="s">
        <v>324</v>
      </c>
      <c r="D99" s="984"/>
      <c r="E99" s="984"/>
      <c r="F99" s="631"/>
      <c r="G99" s="77"/>
      <c r="J99" s="326"/>
      <c r="K99" s="326"/>
      <c r="L99" s="326"/>
      <c r="M99" s="326"/>
      <c r="N99" s="326"/>
      <c r="O99" s="326"/>
      <c r="P99" s="326"/>
    </row>
    <row r="100" spans="2:16" s="76" customFormat="1" ht="15.5" x14ac:dyDescent="0.35">
      <c r="B100" s="629"/>
      <c r="C100" s="716"/>
      <c r="D100" s="717" t="s">
        <v>285</v>
      </c>
      <c r="E100" s="718">
        <f>' Labor Overheads'!C23</f>
        <v>0</v>
      </c>
      <c r="F100" s="631"/>
      <c r="G100" s="77"/>
      <c r="J100" s="326"/>
      <c r="K100" s="326"/>
      <c r="L100" s="326"/>
      <c r="M100" s="326"/>
      <c r="N100" s="326"/>
      <c r="O100" s="326"/>
      <c r="P100" s="326"/>
    </row>
    <row r="101" spans="2:16" s="76" customFormat="1" ht="18.5" x14ac:dyDescent="0.45">
      <c r="B101" s="629"/>
      <c r="C101" s="719"/>
      <c r="D101" s="657" t="s">
        <v>291</v>
      </c>
      <c r="E101" s="720">
        <f>' Labor Overheads'!$C$12</f>
        <v>0</v>
      </c>
      <c r="F101" s="31"/>
      <c r="G101" s="77"/>
      <c r="J101" s="326"/>
      <c r="K101" s="326"/>
      <c r="L101" s="326"/>
      <c r="M101" s="326"/>
      <c r="N101" s="326"/>
      <c r="O101" s="326"/>
      <c r="P101" s="326"/>
    </row>
    <row r="102" spans="2:16" s="76" customFormat="1" ht="18.5" x14ac:dyDescent="0.45">
      <c r="B102" s="629"/>
      <c r="C102" s="719"/>
      <c r="D102" s="565" t="s">
        <v>326</v>
      </c>
      <c r="E102" s="721">
        <f>D95*E101</f>
        <v>0</v>
      </c>
      <c r="F102" s="31"/>
      <c r="G102" s="77"/>
      <c r="J102" s="326"/>
      <c r="K102" s="326"/>
      <c r="L102" s="326"/>
      <c r="M102" s="326"/>
      <c r="N102" s="326"/>
      <c r="O102" s="326"/>
      <c r="P102" s="326"/>
    </row>
    <row r="103" spans="2:16" s="76" customFormat="1" ht="18.5" x14ac:dyDescent="0.45">
      <c r="B103" s="629"/>
      <c r="C103" s="722"/>
      <c r="D103" s="723" t="s">
        <v>325</v>
      </c>
      <c r="E103" s="724">
        <f>C95*E100</f>
        <v>0</v>
      </c>
      <c r="F103" s="31"/>
      <c r="G103" s="77"/>
      <c r="J103" s="326"/>
      <c r="K103" s="326"/>
      <c r="L103" s="326"/>
      <c r="M103" s="326"/>
      <c r="N103" s="326"/>
      <c r="O103" s="326"/>
      <c r="P103" s="326"/>
    </row>
    <row r="104" spans="2:16" s="76" customFormat="1" ht="16" thickBot="1" x14ac:dyDescent="0.4">
      <c r="B104" s="77"/>
      <c r="C104" s="77"/>
      <c r="D104" s="77"/>
      <c r="E104" s="78"/>
      <c r="F104" s="268"/>
      <c r="G104" s="77"/>
      <c r="N104" s="326"/>
      <c r="O104" s="326"/>
      <c r="P104" s="326"/>
    </row>
    <row r="105" spans="2:16" s="76" customFormat="1" ht="26.5" thickBot="1" x14ac:dyDescent="0.65">
      <c r="B105" s="940" t="s">
        <v>38</v>
      </c>
      <c r="C105" s="1028"/>
      <c r="D105" s="941"/>
      <c r="E105"/>
    </row>
    <row r="106" spans="2:16" s="76" customFormat="1" ht="15.5" x14ac:dyDescent="0.35">
      <c r="B106" s="304" t="s">
        <v>93</v>
      </c>
      <c r="C106" s="305" t="s">
        <v>91</v>
      </c>
      <c r="D106" s="306" t="s">
        <v>6</v>
      </c>
      <c r="E106" s="306" t="s">
        <v>7</v>
      </c>
      <c r="F106" s="299" t="s">
        <v>15</v>
      </c>
      <c r="G106" s="300" t="s">
        <v>158</v>
      </c>
      <c r="H106" s="301" t="s">
        <v>26</v>
      </c>
      <c r="I106" s="71"/>
    </row>
    <row r="107" spans="2:16" s="76" customFormat="1" ht="15.5" x14ac:dyDescent="0.35">
      <c r="B107" s="84" t="s">
        <v>49</v>
      </c>
      <c r="C107" s="85">
        <v>0</v>
      </c>
      <c r="D107" s="86" t="s">
        <v>96</v>
      </c>
      <c r="E107" s="87">
        <v>0</v>
      </c>
      <c r="F107" s="83">
        <f>C107*E107</f>
        <v>0</v>
      </c>
      <c r="G107" s="231">
        <f>C41</f>
        <v>0</v>
      </c>
      <c r="H107" s="88">
        <f>F107*G107</f>
        <v>0</v>
      </c>
      <c r="I107"/>
    </row>
    <row r="108" spans="2:16" s="76" customFormat="1" ht="15.75" customHeight="1" x14ac:dyDescent="0.35">
      <c r="B108" s="237" t="s">
        <v>49</v>
      </c>
      <c r="C108" s="97">
        <v>0</v>
      </c>
      <c r="D108" s="238" t="s">
        <v>96</v>
      </c>
      <c r="E108" s="239">
        <v>0</v>
      </c>
      <c r="F108" s="232">
        <f>C108*E108</f>
        <v>0</v>
      </c>
      <c r="G108" s="240">
        <f>C41</f>
        <v>0</v>
      </c>
      <c r="H108" s="233">
        <f>F108*G108</f>
        <v>0</v>
      </c>
      <c r="I108"/>
    </row>
    <row r="109" spans="2:16" s="76" customFormat="1" ht="18.75" customHeight="1" x14ac:dyDescent="0.35">
      <c r="B109" s="242"/>
      <c r="C109" s="243"/>
      <c r="D109" s="244"/>
      <c r="E109" s="243"/>
      <c r="F109" s="245">
        <f>SUM(F107:F108)</f>
        <v>0</v>
      </c>
      <c r="G109" s="246"/>
      <c r="H109" s="247">
        <f>SUM(H107:H108)</f>
        <v>0</v>
      </c>
      <c r="I109"/>
    </row>
    <row r="110" spans="2:16" s="76" customFormat="1" ht="15.5" x14ac:dyDescent="0.35">
      <c r="B110" s="303" t="s">
        <v>92</v>
      </c>
      <c r="C110" s="297" t="s">
        <v>91</v>
      </c>
      <c r="D110" s="297" t="s">
        <v>6</v>
      </c>
      <c r="E110" s="298" t="s">
        <v>7</v>
      </c>
      <c r="F110" s="299" t="s">
        <v>15</v>
      </c>
      <c r="G110" s="300" t="s">
        <v>158</v>
      </c>
      <c r="H110" s="301" t="s">
        <v>26</v>
      </c>
      <c r="J110" s="326"/>
      <c r="K110" s="326"/>
      <c r="L110" s="326"/>
      <c r="M110" s="326"/>
    </row>
    <row r="111" spans="2:16" s="76" customFormat="1" ht="15.5" x14ac:dyDescent="0.35">
      <c r="B111" s="99" t="s">
        <v>14</v>
      </c>
      <c r="C111" s="80">
        <v>0</v>
      </c>
      <c r="D111" s="417" t="s">
        <v>381</v>
      </c>
      <c r="E111" s="82">
        <v>0</v>
      </c>
      <c r="F111" s="83">
        <f t="shared" ref="F111:F119" si="0">C111*E111</f>
        <v>0</v>
      </c>
      <c r="G111" s="231">
        <f>C41</f>
        <v>0</v>
      </c>
      <c r="H111" s="88">
        <f t="shared" ref="H111:H119" si="1">F111*G111</f>
        <v>0</v>
      </c>
      <c r="J111" s="326"/>
      <c r="K111" s="326"/>
      <c r="L111" s="326"/>
      <c r="M111" s="326"/>
      <c r="N111" s="326"/>
      <c r="O111" s="326"/>
      <c r="P111" s="326"/>
    </row>
    <row r="112" spans="2:16" s="76" customFormat="1" ht="15.5" x14ac:dyDescent="0.35">
      <c r="B112" s="639" t="s">
        <v>287</v>
      </c>
      <c r="C112" s="80">
        <v>0</v>
      </c>
      <c r="D112" s="92" t="s">
        <v>17</v>
      </c>
      <c r="E112" s="82">
        <v>0</v>
      </c>
      <c r="F112" s="83">
        <f t="shared" si="0"/>
        <v>0</v>
      </c>
      <c r="G112" s="231">
        <f>C41</f>
        <v>0</v>
      </c>
      <c r="H112" s="88">
        <f t="shared" si="1"/>
        <v>0</v>
      </c>
      <c r="J112" s="326"/>
      <c r="K112" s="326"/>
      <c r="L112" s="326"/>
      <c r="M112" s="326"/>
      <c r="N112" s="326"/>
      <c r="O112" s="326"/>
      <c r="P112" s="326"/>
    </row>
    <row r="113" spans="2:17" s="76" customFormat="1" ht="15.5" x14ac:dyDescent="0.35">
      <c r="B113" s="99" t="s">
        <v>127</v>
      </c>
      <c r="C113" s="80">
        <v>0</v>
      </c>
      <c r="D113" s="92" t="s">
        <v>10</v>
      </c>
      <c r="E113" s="82">
        <v>0</v>
      </c>
      <c r="F113" s="83">
        <f t="shared" si="0"/>
        <v>0</v>
      </c>
      <c r="G113" s="231">
        <f>C41</f>
        <v>0</v>
      </c>
      <c r="H113" s="88">
        <f t="shared" si="1"/>
        <v>0</v>
      </c>
      <c r="J113" s="326"/>
      <c r="K113" s="326"/>
      <c r="L113" s="326"/>
      <c r="M113" s="326"/>
      <c r="N113" s="326"/>
      <c r="O113" s="326"/>
      <c r="P113" s="326"/>
    </row>
    <row r="114" spans="2:17" s="76" customFormat="1" ht="15.5" x14ac:dyDescent="0.35">
      <c r="B114" s="99" t="s">
        <v>128</v>
      </c>
      <c r="C114" s="80">
        <v>0</v>
      </c>
      <c r="D114" s="92" t="s">
        <v>10</v>
      </c>
      <c r="E114" s="82">
        <v>0</v>
      </c>
      <c r="F114" s="83">
        <f t="shared" si="0"/>
        <v>0</v>
      </c>
      <c r="G114" s="231">
        <f>C41</f>
        <v>0</v>
      </c>
      <c r="H114" s="88">
        <f t="shared" si="1"/>
        <v>0</v>
      </c>
      <c r="J114" s="326"/>
      <c r="K114" s="326"/>
      <c r="L114" s="326"/>
      <c r="M114" s="326"/>
      <c r="N114" s="326"/>
      <c r="O114" s="327"/>
      <c r="P114" s="328"/>
      <c r="Q114" s="71"/>
    </row>
    <row r="115" spans="2:17" s="76" customFormat="1" ht="15.5" x14ac:dyDescent="0.35">
      <c r="B115" s="99" t="s">
        <v>129</v>
      </c>
      <c r="C115" s="80">
        <v>0</v>
      </c>
      <c r="D115" s="92" t="s">
        <v>16</v>
      </c>
      <c r="E115" s="82">
        <v>0</v>
      </c>
      <c r="F115" s="83">
        <f t="shared" si="0"/>
        <v>0</v>
      </c>
      <c r="G115" s="231">
        <f>C41</f>
        <v>0</v>
      </c>
      <c r="H115" s="88">
        <f t="shared" si="1"/>
        <v>0</v>
      </c>
      <c r="J115" s="331"/>
      <c r="K115" s="331"/>
      <c r="L115" s="331"/>
      <c r="M115" s="331"/>
      <c r="N115" s="326"/>
      <c r="O115" s="329"/>
      <c r="P115" s="330"/>
      <c r="Q115"/>
    </row>
    <row r="116" spans="2:17" s="76" customFormat="1" ht="15.5" x14ac:dyDescent="0.35">
      <c r="B116" s="99" t="s">
        <v>20</v>
      </c>
      <c r="C116" s="80">
        <v>0</v>
      </c>
      <c r="D116" s="92" t="s">
        <v>16</v>
      </c>
      <c r="E116" s="82">
        <v>0</v>
      </c>
      <c r="F116" s="83">
        <f t="shared" si="0"/>
        <v>0</v>
      </c>
      <c r="G116" s="231">
        <f>C41</f>
        <v>0</v>
      </c>
      <c r="H116" s="88">
        <f t="shared" si="1"/>
        <v>0</v>
      </c>
      <c r="J116" s="332"/>
      <c r="K116" s="333"/>
      <c r="L116" s="333"/>
      <c r="M116" s="334"/>
      <c r="N116" s="331"/>
      <c r="O116" s="331"/>
      <c r="P116" s="331"/>
      <c r="Q116"/>
    </row>
    <row r="117" spans="2:17" s="76" customFormat="1" ht="15.75" customHeight="1" x14ac:dyDescent="0.35">
      <c r="B117" s="99" t="s">
        <v>18</v>
      </c>
      <c r="C117" s="80">
        <v>0</v>
      </c>
      <c r="D117" s="92" t="s">
        <v>19</v>
      </c>
      <c r="E117" s="82">
        <v>0</v>
      </c>
      <c r="F117" s="93">
        <f t="shared" si="0"/>
        <v>0</v>
      </c>
      <c r="G117" s="231">
        <f>C41</f>
        <v>0</v>
      </c>
      <c r="H117" s="88">
        <f t="shared" si="1"/>
        <v>0</v>
      </c>
      <c r="J117" s="337"/>
      <c r="K117" s="338"/>
      <c r="L117" s="337"/>
      <c r="M117" s="339"/>
      <c r="N117" s="335"/>
      <c r="O117" s="336"/>
      <c r="P117" s="335"/>
    </row>
    <row r="118" spans="2:17" s="76" customFormat="1" ht="15.5" x14ac:dyDescent="0.35">
      <c r="B118" s="89" t="s">
        <v>52</v>
      </c>
      <c r="C118" s="80">
        <v>0</v>
      </c>
      <c r="D118" s="92" t="s">
        <v>17</v>
      </c>
      <c r="E118" s="82">
        <v>0</v>
      </c>
      <c r="F118" s="93">
        <f t="shared" si="0"/>
        <v>0</v>
      </c>
      <c r="G118" s="231">
        <f>C41</f>
        <v>0</v>
      </c>
      <c r="H118" s="88">
        <f t="shared" si="1"/>
        <v>0</v>
      </c>
      <c r="J118" s="337"/>
      <c r="K118" s="338"/>
      <c r="L118" s="337"/>
      <c r="M118" s="339"/>
      <c r="N118" s="339"/>
      <c r="O118" s="340"/>
      <c r="P118" s="339"/>
    </row>
    <row r="119" spans="2:17" s="76" customFormat="1" ht="15.5" x14ac:dyDescent="0.35">
      <c r="B119" s="89" t="s">
        <v>52</v>
      </c>
      <c r="C119" s="80">
        <v>0</v>
      </c>
      <c r="D119" s="92" t="s">
        <v>17</v>
      </c>
      <c r="E119" s="82">
        <v>0</v>
      </c>
      <c r="F119" s="93">
        <f t="shared" si="0"/>
        <v>0</v>
      </c>
      <c r="G119" s="231">
        <f>C41</f>
        <v>0</v>
      </c>
      <c r="H119" s="88">
        <f t="shared" si="1"/>
        <v>0</v>
      </c>
      <c r="J119" s="337"/>
      <c r="K119" s="338"/>
      <c r="L119" s="337"/>
      <c r="M119" s="339"/>
      <c r="N119" s="339"/>
      <c r="O119" s="340"/>
      <c r="P119" s="339"/>
    </row>
    <row r="120" spans="2:17" s="76" customFormat="1" ht="15.5" x14ac:dyDescent="0.35">
      <c r="B120" s="255"/>
      <c r="C120" s="249"/>
      <c r="D120" s="249"/>
      <c r="E120" s="249"/>
      <c r="F120" s="250">
        <f>SUM(F111:F119)</f>
        <v>0</v>
      </c>
      <c r="G120" s="246"/>
      <c r="H120" s="247">
        <f>SUM(H111:H119)</f>
        <v>0</v>
      </c>
      <c r="J120" s="337"/>
      <c r="K120" s="749"/>
      <c r="L120" s="749"/>
      <c r="M120" s="749"/>
      <c r="N120" s="339"/>
      <c r="O120" s="340"/>
      <c r="P120" s="339"/>
    </row>
    <row r="121" spans="2:17" s="76" customFormat="1" ht="15.5" x14ac:dyDescent="0.35">
      <c r="B121" s="303" t="s">
        <v>94</v>
      </c>
      <c r="C121" s="297" t="s">
        <v>91</v>
      </c>
      <c r="D121" s="297" t="s">
        <v>6</v>
      </c>
      <c r="E121" s="298" t="s">
        <v>7</v>
      </c>
      <c r="F121" s="299" t="s">
        <v>15</v>
      </c>
      <c r="G121" s="300" t="s">
        <v>158</v>
      </c>
      <c r="H121" s="301" t="s">
        <v>26</v>
      </c>
      <c r="J121" s="332"/>
      <c r="K121" s="333"/>
      <c r="L121" s="333"/>
      <c r="M121" s="334"/>
      <c r="N121" s="749"/>
      <c r="O121" s="749"/>
      <c r="P121" s="293"/>
    </row>
    <row r="122" spans="2:17" s="76" customFormat="1" ht="15.5" x14ac:dyDescent="0.35">
      <c r="B122" s="94" t="s">
        <v>1</v>
      </c>
      <c r="C122" s="80">
        <v>0</v>
      </c>
      <c r="D122" s="81" t="s">
        <v>95</v>
      </c>
      <c r="E122" s="82">
        <v>0</v>
      </c>
      <c r="F122" s="83">
        <f>C122*E122</f>
        <v>0</v>
      </c>
      <c r="G122" s="231">
        <f>C41</f>
        <v>0</v>
      </c>
      <c r="H122" s="88">
        <f>F122*G122</f>
        <v>0</v>
      </c>
      <c r="J122" s="337"/>
      <c r="K122" s="338"/>
      <c r="L122" s="337"/>
      <c r="M122" s="339"/>
      <c r="N122" s="335"/>
      <c r="O122" s="336"/>
      <c r="P122" s="335"/>
    </row>
    <row r="123" spans="2:17" s="76" customFormat="1" ht="15.5" x14ac:dyDescent="0.35">
      <c r="B123" s="94" t="s">
        <v>2</v>
      </c>
      <c r="C123" s="80">
        <v>0</v>
      </c>
      <c r="D123" s="81" t="s">
        <v>95</v>
      </c>
      <c r="E123" s="82">
        <v>0</v>
      </c>
      <c r="F123" s="83">
        <f>C123*E123</f>
        <v>0</v>
      </c>
      <c r="G123" s="231">
        <f>C41</f>
        <v>0</v>
      </c>
      <c r="H123" s="88">
        <f>F123*G123</f>
        <v>0</v>
      </c>
      <c r="J123" s="337"/>
      <c r="K123" s="338"/>
      <c r="L123" s="337"/>
      <c r="M123" s="339"/>
      <c r="N123" s="339"/>
      <c r="O123" s="340"/>
      <c r="P123" s="339"/>
    </row>
    <row r="124" spans="2:17" ht="15.5" x14ac:dyDescent="0.35">
      <c r="B124" s="94" t="s">
        <v>0</v>
      </c>
      <c r="C124" s="80">
        <v>0</v>
      </c>
      <c r="D124" s="81" t="s">
        <v>17</v>
      </c>
      <c r="E124" s="82">
        <v>0</v>
      </c>
      <c r="F124" s="83">
        <f>C124*E124</f>
        <v>0</v>
      </c>
      <c r="G124" s="231">
        <f>C41</f>
        <v>0</v>
      </c>
      <c r="H124" s="88">
        <f>F124*G124</f>
        <v>0</v>
      </c>
      <c r="I124" s="76"/>
      <c r="J124" s="337"/>
      <c r="K124" s="338"/>
      <c r="L124" s="337"/>
      <c r="M124" s="339"/>
      <c r="N124" s="339"/>
      <c r="O124" s="340"/>
      <c r="P124" s="339"/>
      <c r="Q124" s="76"/>
    </row>
    <row r="125" spans="2:17" ht="15.5" x14ac:dyDescent="0.35">
      <c r="B125" s="89" t="s">
        <v>52</v>
      </c>
      <c r="C125" s="80">
        <v>0</v>
      </c>
      <c r="D125" s="81" t="s">
        <v>132</v>
      </c>
      <c r="E125" s="82">
        <v>0</v>
      </c>
      <c r="F125" s="83">
        <f>C125*E125</f>
        <v>0</v>
      </c>
      <c r="G125" s="231">
        <f>C41</f>
        <v>0</v>
      </c>
      <c r="H125" s="88">
        <f>F125*G125</f>
        <v>0</v>
      </c>
      <c r="I125" s="76"/>
      <c r="J125" s="749"/>
      <c r="K125" s="749"/>
      <c r="L125" s="749"/>
      <c r="M125" s="749"/>
      <c r="N125" s="339"/>
      <c r="O125" s="340"/>
      <c r="P125" s="339"/>
      <c r="Q125" s="76"/>
    </row>
    <row r="126" spans="2:17" ht="15.5" x14ac:dyDescent="0.35">
      <c r="B126" s="248" t="s">
        <v>52</v>
      </c>
      <c r="C126" s="96">
        <v>0</v>
      </c>
      <c r="D126" s="234" t="s">
        <v>9</v>
      </c>
      <c r="E126" s="235">
        <v>0</v>
      </c>
      <c r="F126" s="232">
        <f>C126*E126</f>
        <v>0</v>
      </c>
      <c r="G126" s="240">
        <f>C41</f>
        <v>0</v>
      </c>
      <c r="H126" s="233">
        <f>F126*G126</f>
        <v>0</v>
      </c>
      <c r="I126" s="76"/>
      <c r="J126" s="332"/>
      <c r="K126" s="333"/>
      <c r="L126" s="333"/>
      <c r="M126" s="334"/>
      <c r="N126" s="749"/>
      <c r="O126" s="749"/>
      <c r="P126" s="293"/>
      <c r="Q126" s="76"/>
    </row>
    <row r="127" spans="2:17" ht="16.5" customHeight="1" x14ac:dyDescent="0.35">
      <c r="B127" s="255"/>
      <c r="C127" s="249"/>
      <c r="D127" s="249"/>
      <c r="E127" s="249"/>
      <c r="F127" s="245">
        <f>SUM(F122:F126)</f>
        <v>0</v>
      </c>
      <c r="G127" s="246"/>
      <c r="H127" s="247">
        <f>SUM(H122:H126)</f>
        <v>0</v>
      </c>
      <c r="I127" s="76"/>
      <c r="J127" s="337"/>
      <c r="K127" s="338"/>
      <c r="L127" s="337"/>
      <c r="M127" s="339"/>
      <c r="N127" s="335"/>
      <c r="O127" s="336"/>
      <c r="P127" s="335"/>
      <c r="Q127" s="76"/>
    </row>
    <row r="128" spans="2:17" ht="15.5" x14ac:dyDescent="0.35">
      <c r="B128" s="303" t="s">
        <v>169</v>
      </c>
      <c r="C128" s="297" t="s">
        <v>98</v>
      </c>
      <c r="D128" s="297" t="s">
        <v>6</v>
      </c>
      <c r="E128" s="298" t="s">
        <v>7</v>
      </c>
      <c r="F128" s="299"/>
      <c r="G128" s="298"/>
      <c r="H128" s="301" t="s">
        <v>3</v>
      </c>
      <c r="I128" s="76"/>
      <c r="J128" s="337"/>
      <c r="K128" s="338"/>
      <c r="L128" s="337"/>
      <c r="M128" s="339"/>
      <c r="N128" s="339"/>
      <c r="O128" s="340"/>
      <c r="P128" s="339"/>
      <c r="Q128" s="76"/>
    </row>
    <row r="129" spans="2:16" s="76" customFormat="1" ht="15.75" customHeight="1" x14ac:dyDescent="0.35">
      <c r="B129" s="248" t="s">
        <v>99</v>
      </c>
      <c r="C129" s="80">
        <v>0</v>
      </c>
      <c r="D129" s="234" t="s">
        <v>130</v>
      </c>
      <c r="E129" s="127">
        <v>0</v>
      </c>
      <c r="F129" s="176"/>
      <c r="G129" s="176"/>
      <c r="H129" s="95">
        <f>C129*E129</f>
        <v>0</v>
      </c>
      <c r="J129" s="749"/>
      <c r="K129" s="749"/>
      <c r="L129" s="749"/>
      <c r="M129" s="749"/>
      <c r="N129" s="339"/>
      <c r="O129" s="340"/>
      <c r="P129" s="339"/>
    </row>
    <row r="130" spans="2:16" s="76" customFormat="1" ht="15.5" x14ac:dyDescent="0.35">
      <c r="B130" s="248" t="s">
        <v>99</v>
      </c>
      <c r="C130" s="80">
        <v>0</v>
      </c>
      <c r="D130" s="234" t="s">
        <v>130</v>
      </c>
      <c r="E130" s="127">
        <v>0</v>
      </c>
      <c r="F130" s="176"/>
      <c r="G130" s="176"/>
      <c r="H130" s="95">
        <f>C130*E130</f>
        <v>0</v>
      </c>
      <c r="J130" s="332"/>
      <c r="K130" s="333"/>
      <c r="L130" s="333"/>
      <c r="M130" s="334"/>
      <c r="N130" s="749"/>
      <c r="O130" s="749"/>
      <c r="P130" s="293"/>
    </row>
    <row r="131" spans="2:16" s="76" customFormat="1" ht="15.5" x14ac:dyDescent="0.35">
      <c r="B131" s="248" t="s">
        <v>99</v>
      </c>
      <c r="C131" s="96">
        <v>0</v>
      </c>
      <c r="D131" s="234" t="s">
        <v>130</v>
      </c>
      <c r="E131" s="251">
        <v>0</v>
      </c>
      <c r="F131" s="252"/>
      <c r="G131" s="252"/>
      <c r="H131" s="253">
        <f>C131*E131</f>
        <v>0</v>
      </c>
      <c r="J131" s="337"/>
      <c r="K131" s="338"/>
      <c r="L131" s="337"/>
      <c r="M131" s="339"/>
      <c r="N131" s="335"/>
      <c r="O131" s="336"/>
      <c r="P131" s="335"/>
    </row>
    <row r="132" spans="2:16" s="76" customFormat="1" ht="15.5" x14ac:dyDescent="0.35">
      <c r="B132" s="255"/>
      <c r="C132" s="261"/>
      <c r="D132" s="261"/>
      <c r="E132" s="261"/>
      <c r="F132" s="254">
        <f>IFERROR(H132/G126,0)</f>
        <v>0</v>
      </c>
      <c r="G132" s="261"/>
      <c r="H132" s="262">
        <f>SUM(H129:H131)</f>
        <v>0</v>
      </c>
      <c r="J132" s="337"/>
      <c r="K132" s="338"/>
      <c r="L132" s="337"/>
      <c r="M132" s="339"/>
      <c r="N132" s="339"/>
      <c r="O132" s="340"/>
      <c r="P132" s="339"/>
    </row>
    <row r="133" spans="2:16" s="76" customFormat="1" ht="23.5" x14ac:dyDescent="0.55000000000000004">
      <c r="B133" s="260" t="s">
        <v>174</v>
      </c>
      <c r="C133" s="264" t="str">
        <f>"Remember: Estimated Crop Yield Per Bed Is "&amp;C39&amp;" "&amp;D39</f>
        <v>Remember: Estimated Crop Yield Per Bed Is 0 lbs, ct, bu</v>
      </c>
      <c r="D133" s="263"/>
      <c r="E133" s="263"/>
      <c r="F133" s="263"/>
      <c r="G133" s="263"/>
      <c r="H133" s="265"/>
      <c r="J133" s="337"/>
      <c r="K133" s="338"/>
      <c r="L133" s="337"/>
      <c r="M133" s="339"/>
      <c r="N133" s="339"/>
      <c r="O133" s="340"/>
      <c r="P133" s="339"/>
    </row>
    <row r="134" spans="2:16" s="76" customFormat="1" ht="15.5" x14ac:dyDescent="0.35">
      <c r="B134" s="302" t="s">
        <v>170</v>
      </c>
      <c r="C134" s="297" t="s">
        <v>159</v>
      </c>
      <c r="D134" s="297" t="s">
        <v>6</v>
      </c>
      <c r="E134" s="298" t="s">
        <v>7</v>
      </c>
      <c r="F134" s="299" t="s">
        <v>15</v>
      </c>
      <c r="G134" s="300" t="s">
        <v>158</v>
      </c>
      <c r="H134" s="301" t="s">
        <v>26</v>
      </c>
      <c r="J134" s="749"/>
      <c r="K134" s="749"/>
      <c r="L134" s="749"/>
      <c r="M134" s="749"/>
      <c r="N134" s="339"/>
      <c r="O134" s="340"/>
      <c r="P134" s="339"/>
    </row>
    <row r="135" spans="2:16" s="76" customFormat="1" ht="15.5" x14ac:dyDescent="0.35">
      <c r="B135" s="236" t="s">
        <v>145</v>
      </c>
      <c r="C135" s="80">
        <v>0</v>
      </c>
      <c r="D135" s="81" t="s">
        <v>132</v>
      </c>
      <c r="E135" s="82">
        <v>0</v>
      </c>
      <c r="F135" s="83">
        <f>C135*E135</f>
        <v>0</v>
      </c>
      <c r="G135" s="231">
        <f>C41</f>
        <v>0</v>
      </c>
      <c r="H135" s="88">
        <f>F135*G135</f>
        <v>0</v>
      </c>
      <c r="J135" s="337"/>
      <c r="K135" s="341"/>
      <c r="L135" s="341"/>
      <c r="M135" s="342"/>
      <c r="N135" s="749"/>
      <c r="O135" s="749"/>
      <c r="P135" s="293"/>
    </row>
    <row r="136" spans="2:16" s="76" customFormat="1" ht="15.5" x14ac:dyDescent="0.35">
      <c r="B136" s="89" t="s">
        <v>49</v>
      </c>
      <c r="C136" s="80">
        <v>0</v>
      </c>
      <c r="D136" s="81"/>
      <c r="E136" s="82">
        <v>0</v>
      </c>
      <c r="F136" s="83">
        <f>C136*E136</f>
        <v>0</v>
      </c>
      <c r="G136" s="231">
        <f>C41</f>
        <v>0</v>
      </c>
      <c r="H136" s="88">
        <f>F136*G136</f>
        <v>0</v>
      </c>
      <c r="J136" s="337"/>
      <c r="K136" s="338"/>
      <c r="L136" s="337"/>
      <c r="M136" s="339"/>
      <c r="N136" s="343"/>
      <c r="O136" s="749"/>
      <c r="P136" s="343"/>
    </row>
    <row r="137" spans="2:16" s="76" customFormat="1" ht="15.5" x14ac:dyDescent="0.35">
      <c r="B137" s="248" t="s">
        <v>49</v>
      </c>
      <c r="C137" s="96">
        <v>0</v>
      </c>
      <c r="D137" s="234"/>
      <c r="E137" s="235">
        <v>0</v>
      </c>
      <c r="F137" s="232">
        <f>C137*E137</f>
        <v>0</v>
      </c>
      <c r="G137" s="240">
        <f>C41</f>
        <v>0</v>
      </c>
      <c r="H137" s="233">
        <f>F137*G137</f>
        <v>0</v>
      </c>
      <c r="J137" s="337"/>
      <c r="K137" s="338"/>
      <c r="L137" s="337"/>
      <c r="M137" s="339"/>
      <c r="N137" s="339"/>
      <c r="O137" s="340"/>
      <c r="P137" s="339"/>
    </row>
    <row r="138" spans="2:16" s="76" customFormat="1" ht="15.5" x14ac:dyDescent="0.35">
      <c r="B138" s="255"/>
      <c r="C138" s="256"/>
      <c r="D138" s="256"/>
      <c r="E138" s="256"/>
      <c r="F138" s="267">
        <f>SUM(F135:F137)</f>
        <v>0</v>
      </c>
      <c r="G138" s="256"/>
      <c r="H138" s="247">
        <f>SUM(H135:H137)</f>
        <v>0</v>
      </c>
      <c r="J138" s="337"/>
      <c r="K138" s="338"/>
      <c r="L138" s="337"/>
      <c r="M138" s="339"/>
      <c r="N138" s="339"/>
      <c r="O138" s="340"/>
      <c r="P138" s="339"/>
    </row>
    <row r="139" spans="2:16" s="76" customFormat="1" ht="15.75" customHeight="1" x14ac:dyDescent="0.35">
      <c r="B139" s="296" t="s">
        <v>171</v>
      </c>
      <c r="C139" s="297" t="s">
        <v>159</v>
      </c>
      <c r="D139" s="297" t="s">
        <v>6</v>
      </c>
      <c r="E139" s="298" t="s">
        <v>7</v>
      </c>
      <c r="F139" s="299" t="s">
        <v>15</v>
      </c>
      <c r="G139" s="300" t="s">
        <v>158</v>
      </c>
      <c r="H139" s="301" t="s">
        <v>26</v>
      </c>
      <c r="J139" s="749"/>
      <c r="K139" s="749"/>
      <c r="L139" s="749"/>
      <c r="M139" s="749"/>
      <c r="N139" s="339"/>
      <c r="O139" s="340"/>
      <c r="P139" s="339"/>
    </row>
    <row r="140" spans="2:16" s="76" customFormat="1" ht="15.5" x14ac:dyDescent="0.35">
      <c r="B140" s="236" t="s">
        <v>145</v>
      </c>
      <c r="C140" s="80">
        <v>0</v>
      </c>
      <c r="D140" s="81" t="s">
        <v>132</v>
      </c>
      <c r="E140" s="82">
        <v>0</v>
      </c>
      <c r="F140" s="83">
        <f>C140*E140</f>
        <v>0</v>
      </c>
      <c r="G140" s="231">
        <f>C41</f>
        <v>0</v>
      </c>
      <c r="H140" s="88">
        <f>F140*G140</f>
        <v>0</v>
      </c>
      <c r="J140" s="749"/>
      <c r="K140" s="749"/>
      <c r="L140" s="749"/>
      <c r="M140" s="749"/>
      <c r="N140" s="749"/>
      <c r="O140" s="749"/>
      <c r="P140" s="293"/>
    </row>
    <row r="141" spans="2:16" s="76" customFormat="1" ht="15.5" x14ac:dyDescent="0.35">
      <c r="B141" s="248" t="s">
        <v>49</v>
      </c>
      <c r="C141" s="80">
        <v>0</v>
      </c>
      <c r="D141" s="81"/>
      <c r="E141" s="82">
        <v>0</v>
      </c>
      <c r="F141" s="83">
        <f>C141*E141</f>
        <v>0</v>
      </c>
      <c r="G141" s="231">
        <f>C41</f>
        <v>0</v>
      </c>
      <c r="H141" s="88">
        <f>F141*G141</f>
        <v>0</v>
      </c>
      <c r="J141" s="750"/>
      <c r="K141" s="750"/>
      <c r="L141" s="750"/>
      <c r="M141" s="750"/>
      <c r="N141" s="749"/>
      <c r="O141" s="749"/>
      <c r="P141" s="293"/>
    </row>
    <row r="142" spans="2:16" s="76" customFormat="1" ht="15.5" x14ac:dyDescent="0.35">
      <c r="B142" s="248" t="s">
        <v>49</v>
      </c>
      <c r="C142" s="96">
        <v>0</v>
      </c>
      <c r="D142" s="234"/>
      <c r="E142" s="235">
        <v>0</v>
      </c>
      <c r="F142" s="232">
        <f>C142*E142</f>
        <v>0</v>
      </c>
      <c r="G142" s="240">
        <f>C41</f>
        <v>0</v>
      </c>
      <c r="H142" s="233">
        <f>F142*G142</f>
        <v>0</v>
      </c>
      <c r="J142" s="750"/>
      <c r="K142" s="750"/>
      <c r="L142" s="750"/>
      <c r="M142" s="750"/>
      <c r="N142" s="750"/>
      <c r="O142" s="750"/>
      <c r="P142" s="173"/>
    </row>
    <row r="143" spans="2:16" s="76" customFormat="1" ht="15.5" x14ac:dyDescent="0.35">
      <c r="B143" s="257"/>
      <c r="C143" s="256"/>
      <c r="D143" s="256"/>
      <c r="E143" s="256"/>
      <c r="F143" s="267">
        <f>SUM(F140:F142)</f>
        <v>0</v>
      </c>
      <c r="G143" s="256"/>
      <c r="H143" s="247">
        <f>SUM(H140:H142)</f>
        <v>0</v>
      </c>
      <c r="J143" s="750"/>
      <c r="K143" s="750"/>
      <c r="L143" s="750"/>
      <c r="M143" s="750"/>
      <c r="N143" s="750"/>
      <c r="O143" s="750"/>
      <c r="P143" s="90"/>
    </row>
    <row r="144" spans="2:16" s="76" customFormat="1" ht="15.5" x14ac:dyDescent="0.35">
      <c r="B144" s="296" t="s">
        <v>172</v>
      </c>
      <c r="C144" s="297" t="s">
        <v>159</v>
      </c>
      <c r="D144" s="297" t="s">
        <v>6</v>
      </c>
      <c r="E144" s="298" t="s">
        <v>7</v>
      </c>
      <c r="F144" s="299" t="s">
        <v>15</v>
      </c>
      <c r="G144" s="300" t="s">
        <v>158</v>
      </c>
      <c r="H144" s="301" t="s">
        <v>26</v>
      </c>
      <c r="J144" s="750"/>
      <c r="K144" s="750"/>
      <c r="L144" s="750"/>
      <c r="M144" s="750"/>
      <c r="N144" s="750"/>
      <c r="O144" s="750"/>
      <c r="P144" s="90"/>
    </row>
    <row r="145" spans="2:16" s="76" customFormat="1" ht="15.5" x14ac:dyDescent="0.35">
      <c r="B145" s="236" t="s">
        <v>145</v>
      </c>
      <c r="C145" s="80">
        <v>0</v>
      </c>
      <c r="D145" s="81" t="s">
        <v>132</v>
      </c>
      <c r="E145" s="82">
        <v>0</v>
      </c>
      <c r="F145" s="83">
        <f>C145*E145</f>
        <v>0</v>
      </c>
      <c r="G145" s="231">
        <f>C41</f>
        <v>0</v>
      </c>
      <c r="H145" s="88">
        <f>F145*G145</f>
        <v>0</v>
      </c>
      <c r="J145" s="750"/>
      <c r="K145" s="750"/>
      <c r="L145" s="750"/>
      <c r="M145" s="750"/>
      <c r="N145" s="750"/>
      <c r="O145" s="750"/>
      <c r="P145" s="90"/>
    </row>
    <row r="146" spans="2:16" s="76" customFormat="1" ht="15.5" x14ac:dyDescent="0.35">
      <c r="B146" s="89" t="s">
        <v>49</v>
      </c>
      <c r="C146" s="80">
        <v>0</v>
      </c>
      <c r="D146" s="81"/>
      <c r="E146" s="82">
        <v>0</v>
      </c>
      <c r="F146" s="83">
        <f>C146*E146</f>
        <v>0</v>
      </c>
      <c r="G146" s="231">
        <f>C41</f>
        <v>0</v>
      </c>
      <c r="H146" s="88">
        <f>F146*G146</f>
        <v>0</v>
      </c>
      <c r="J146" s="750"/>
      <c r="K146" s="750"/>
      <c r="L146" s="750"/>
      <c r="M146" s="750"/>
      <c r="N146" s="750"/>
      <c r="O146" s="750"/>
      <c r="P146" s="90"/>
    </row>
    <row r="147" spans="2:16" s="76" customFormat="1" ht="15.5" x14ac:dyDescent="0.35">
      <c r="B147" s="248" t="s">
        <v>49</v>
      </c>
      <c r="C147" s="96">
        <v>0</v>
      </c>
      <c r="D147" s="234"/>
      <c r="E147" s="235">
        <v>0</v>
      </c>
      <c r="F147" s="232">
        <f>C147*E147</f>
        <v>0</v>
      </c>
      <c r="G147" s="240">
        <f>C41</f>
        <v>0</v>
      </c>
      <c r="H147" s="233">
        <f>F147*G147</f>
        <v>0</v>
      </c>
      <c r="J147" s="750"/>
      <c r="K147" s="750"/>
      <c r="L147" s="750"/>
      <c r="M147" s="750"/>
      <c r="N147" s="750"/>
      <c r="O147" s="750"/>
      <c r="P147" s="173"/>
    </row>
    <row r="148" spans="2:16" s="76" customFormat="1" ht="15.5" x14ac:dyDescent="0.35">
      <c r="B148" s="257"/>
      <c r="C148" s="256"/>
      <c r="D148" s="256"/>
      <c r="E148" s="256"/>
      <c r="F148" s="267">
        <f>SUM(F145:F147)</f>
        <v>0</v>
      </c>
      <c r="G148" s="256"/>
      <c r="H148" s="247">
        <f>SUM(H145:H147)</f>
        <v>0</v>
      </c>
      <c r="J148" s="750"/>
      <c r="K148" s="750"/>
      <c r="L148" s="750"/>
      <c r="M148" s="750"/>
      <c r="N148" s="750"/>
      <c r="O148" s="750"/>
      <c r="P148" s="90"/>
    </row>
    <row r="149" spans="2:16" s="76" customFormat="1" ht="15.5" x14ac:dyDescent="0.35">
      <c r="B149" s="296" t="s">
        <v>148</v>
      </c>
      <c r="C149" s="297" t="s">
        <v>159</v>
      </c>
      <c r="D149" s="297" t="s">
        <v>6</v>
      </c>
      <c r="E149" s="298" t="s">
        <v>7</v>
      </c>
      <c r="F149" s="299" t="s">
        <v>15</v>
      </c>
      <c r="G149" s="300" t="s">
        <v>158</v>
      </c>
      <c r="H149" s="301" t="s">
        <v>26</v>
      </c>
      <c r="J149" s="750"/>
      <c r="K149" s="750"/>
      <c r="L149" s="750"/>
      <c r="M149" s="750"/>
      <c r="N149" s="750"/>
      <c r="O149" s="750"/>
      <c r="P149" s="90"/>
    </row>
    <row r="150" spans="2:16" s="76" customFormat="1" ht="15.5" x14ac:dyDescent="0.35">
      <c r="B150" s="236" t="s">
        <v>145</v>
      </c>
      <c r="C150" s="80">
        <v>0</v>
      </c>
      <c r="D150" s="81" t="s">
        <v>132</v>
      </c>
      <c r="E150" s="82">
        <v>0</v>
      </c>
      <c r="F150" s="83">
        <f>C150*E150</f>
        <v>0</v>
      </c>
      <c r="G150" s="231">
        <f>C41</f>
        <v>0</v>
      </c>
      <c r="H150" s="88">
        <f>F150*G150</f>
        <v>0</v>
      </c>
      <c r="J150" s="750"/>
      <c r="K150" s="750"/>
      <c r="L150" s="750"/>
      <c r="M150" s="750"/>
      <c r="N150" s="750"/>
      <c r="O150" s="750"/>
      <c r="P150" s="90"/>
    </row>
    <row r="151" spans="2:16" s="76" customFormat="1" ht="15.5" x14ac:dyDescent="0.35">
      <c r="B151" s="89" t="s">
        <v>49</v>
      </c>
      <c r="C151" s="80">
        <v>0</v>
      </c>
      <c r="D151" s="81"/>
      <c r="E151" s="82">
        <v>0</v>
      </c>
      <c r="F151" s="83">
        <f>C151*E151</f>
        <v>0</v>
      </c>
      <c r="G151" s="231">
        <f>C41</f>
        <v>0</v>
      </c>
      <c r="H151" s="88">
        <f>F151*G151</f>
        <v>0</v>
      </c>
      <c r="J151" s="750"/>
      <c r="K151" s="750"/>
      <c r="L151" s="750"/>
      <c r="M151" s="750"/>
      <c r="N151" s="750"/>
      <c r="O151" s="750"/>
      <c r="P151" s="90"/>
    </row>
    <row r="152" spans="2:16" s="76" customFormat="1" ht="15.5" x14ac:dyDescent="0.35">
      <c r="B152" s="248" t="s">
        <v>49</v>
      </c>
      <c r="C152" s="96">
        <v>0</v>
      </c>
      <c r="D152" s="234"/>
      <c r="E152" s="235">
        <v>0</v>
      </c>
      <c r="F152" s="232">
        <f>C152*E152</f>
        <v>0</v>
      </c>
      <c r="G152" s="240">
        <f>C41</f>
        <v>0</v>
      </c>
      <c r="H152" s="233">
        <f>F152*G152</f>
        <v>0</v>
      </c>
      <c r="J152" s="750"/>
      <c r="K152" s="750"/>
      <c r="L152" s="750"/>
      <c r="M152" s="750"/>
      <c r="N152" s="750"/>
      <c r="O152" s="750"/>
      <c r="P152" s="173"/>
    </row>
    <row r="153" spans="2:16" s="76" customFormat="1" ht="15.5" x14ac:dyDescent="0.35">
      <c r="B153" s="257"/>
      <c r="C153" s="256"/>
      <c r="D153" s="256"/>
      <c r="E153" s="256"/>
      <c r="F153" s="267">
        <f>SUM(F150:F152)</f>
        <v>0</v>
      </c>
      <c r="G153" s="256"/>
      <c r="H153" s="247">
        <f>SUM(H150:H152)</f>
        <v>0</v>
      </c>
      <c r="J153" s="750"/>
      <c r="K153" s="750"/>
      <c r="L153" s="750"/>
      <c r="M153" s="750"/>
      <c r="N153" s="750"/>
      <c r="O153" s="750"/>
      <c r="P153" s="90"/>
    </row>
    <row r="154" spans="2:16" s="76" customFormat="1" ht="15.5" x14ac:dyDescent="0.35">
      <c r="B154" s="296" t="s">
        <v>133</v>
      </c>
      <c r="C154" s="297" t="s">
        <v>159</v>
      </c>
      <c r="D154" s="297" t="s">
        <v>6</v>
      </c>
      <c r="E154" s="298" t="s">
        <v>7</v>
      </c>
      <c r="F154" s="299" t="s">
        <v>15</v>
      </c>
      <c r="G154" s="300" t="s">
        <v>158</v>
      </c>
      <c r="H154" s="301" t="s">
        <v>26</v>
      </c>
      <c r="J154" s="750"/>
      <c r="K154" s="750"/>
      <c r="L154" s="750"/>
      <c r="M154" s="750"/>
      <c r="N154" s="750"/>
      <c r="O154" s="750"/>
      <c r="P154" s="90"/>
    </row>
    <row r="155" spans="2:16" s="76" customFormat="1" ht="15.5" x14ac:dyDescent="0.35">
      <c r="B155" s="89" t="s">
        <v>49</v>
      </c>
      <c r="C155" s="80">
        <v>0</v>
      </c>
      <c r="D155" s="81"/>
      <c r="E155" s="82">
        <v>0</v>
      </c>
      <c r="F155" s="83">
        <f>C155*E155</f>
        <v>0</v>
      </c>
      <c r="G155" s="231">
        <f>C41</f>
        <v>0</v>
      </c>
      <c r="H155" s="88">
        <f>F155*G155</f>
        <v>0</v>
      </c>
      <c r="J155" s="750"/>
      <c r="K155" s="750"/>
      <c r="L155" s="750"/>
      <c r="M155" s="750"/>
      <c r="N155" s="750"/>
      <c r="O155" s="750"/>
      <c r="P155" s="90"/>
    </row>
    <row r="156" spans="2:16" s="76" customFormat="1" ht="15.5" x14ac:dyDescent="0.35">
      <c r="B156" s="248" t="s">
        <v>49</v>
      </c>
      <c r="C156" s="96">
        <v>0</v>
      </c>
      <c r="D156" s="234"/>
      <c r="E156" s="235">
        <v>0</v>
      </c>
      <c r="F156" s="232">
        <f>C156*E156</f>
        <v>0</v>
      </c>
      <c r="G156" s="240">
        <f>C41</f>
        <v>0</v>
      </c>
      <c r="H156" s="233">
        <f>F156*G156</f>
        <v>0</v>
      </c>
      <c r="J156" s="750"/>
      <c r="K156" s="750"/>
      <c r="L156" s="750"/>
      <c r="M156" s="750"/>
      <c r="N156" s="750"/>
      <c r="O156" s="750"/>
      <c r="P156" s="90"/>
    </row>
    <row r="157" spans="2:16" s="76" customFormat="1" ht="15.5" x14ac:dyDescent="0.35">
      <c r="B157" s="248" t="s">
        <v>49</v>
      </c>
      <c r="C157" s="96">
        <v>0</v>
      </c>
      <c r="D157" s="234"/>
      <c r="E157" s="235">
        <v>0</v>
      </c>
      <c r="F157" s="232">
        <f>C157*E157</f>
        <v>0</v>
      </c>
      <c r="G157" s="240">
        <f>C41</f>
        <v>0</v>
      </c>
      <c r="H157" s="233">
        <f>F157*G157</f>
        <v>0</v>
      </c>
      <c r="J157" s="750"/>
      <c r="K157" s="750"/>
      <c r="L157" s="750"/>
      <c r="M157" s="750"/>
      <c r="N157" s="750"/>
      <c r="O157" s="750"/>
      <c r="P157" s="173"/>
    </row>
    <row r="158" spans="2:16" s="76" customFormat="1" ht="16" thickBot="1" x14ac:dyDescent="0.4">
      <c r="B158" s="258"/>
      <c r="C158" s="259"/>
      <c r="D158" s="259"/>
      <c r="E158" s="259"/>
      <c r="F158" s="266">
        <f>SUM(F155:F157)</f>
        <v>0</v>
      </c>
      <c r="G158" s="259"/>
      <c r="H158" s="241">
        <f>SUM(H155:H157)</f>
        <v>0</v>
      </c>
      <c r="J158" s="750"/>
      <c r="K158" s="750"/>
      <c r="L158" s="750"/>
      <c r="M158" s="750"/>
      <c r="N158" s="750"/>
      <c r="O158" s="750"/>
      <c r="P158" s="90"/>
    </row>
    <row r="159" spans="2:16" s="76" customFormat="1" ht="18.5" x14ac:dyDescent="0.45">
      <c r="B159" s="171"/>
      <c r="C159" s="171"/>
      <c r="D159" s="171"/>
      <c r="E159" s="78" t="s">
        <v>149</v>
      </c>
      <c r="F159" s="90">
        <f>SUM(F109,F120,F127,F132,F138,F143,F148,F153,F158)</f>
        <v>0</v>
      </c>
      <c r="G159" s="78" t="s">
        <v>3</v>
      </c>
      <c r="H159" s="90">
        <f>SUM(H109,H120,H127,H132,H138,H143,H148,H153,H158)</f>
        <v>0</v>
      </c>
      <c r="J159" s="750"/>
      <c r="K159" s="750"/>
      <c r="L159" s="750"/>
      <c r="M159" s="750"/>
      <c r="N159" s="750"/>
      <c r="O159" s="750"/>
      <c r="P159" s="90"/>
    </row>
    <row r="160" spans="2:16" s="76" customFormat="1" ht="16" thickBot="1" x14ac:dyDescent="0.4">
      <c r="B160"/>
      <c r="C160"/>
      <c r="D160"/>
      <c r="E160"/>
      <c r="F160"/>
      <c r="G160"/>
      <c r="H160"/>
      <c r="J160" s="750"/>
      <c r="K160" s="750"/>
      <c r="L160" s="750"/>
      <c r="M160" s="750"/>
      <c r="N160" s="750"/>
      <c r="O160" s="750"/>
      <c r="P160" s="90"/>
    </row>
    <row r="161" spans="2:16" s="76" customFormat="1" ht="26.5" thickBot="1" x14ac:dyDescent="0.65">
      <c r="B161" s="940" t="s">
        <v>356</v>
      </c>
      <c r="C161" s="941"/>
      <c r="D161" s="120"/>
      <c r="E161"/>
      <c r="F161"/>
      <c r="G161"/>
      <c r="H161"/>
      <c r="J161" s="433"/>
      <c r="K161" s="172"/>
      <c r="L161" s="172"/>
      <c r="M161" s="172"/>
      <c r="N161" s="750"/>
      <c r="O161" s="750"/>
      <c r="P161" s="173"/>
    </row>
    <row r="162" spans="2:16" s="172" customFormat="1" ht="12.75" customHeight="1" thickBot="1" x14ac:dyDescent="0.65">
      <c r="B162" s="120"/>
      <c r="C162" s="120"/>
      <c r="D162" s="120"/>
      <c r="E162" s="432"/>
      <c r="F162" s="432"/>
      <c r="G162" s="432"/>
      <c r="H162" s="432"/>
      <c r="I162" s="432"/>
      <c r="J162" s="173"/>
      <c r="K162" s="76"/>
      <c r="L162" s="76"/>
      <c r="M162" s="76"/>
    </row>
    <row r="163" spans="2:16" s="76" customFormat="1" ht="26.25" customHeight="1" thickBot="1" x14ac:dyDescent="0.65">
      <c r="B163" s="1067" t="str">
        <f>"Crop 10: "&amp;B1</f>
        <v>Crop 10: write name here</v>
      </c>
      <c r="C163" s="1068"/>
      <c r="D163" s="120"/>
      <c r="E163" s="750"/>
      <c r="F163" s="750"/>
      <c r="G163" s="750"/>
      <c r="H163" s="750"/>
      <c r="I163" s="750"/>
      <c r="J163" s="90"/>
    </row>
    <row r="164" spans="2:16" s="76" customFormat="1" ht="26.25" customHeight="1" x14ac:dyDescent="0.45">
      <c r="B164" s="567" t="s">
        <v>202</v>
      </c>
      <c r="C164" s="24">
        <f>F98+H159</f>
        <v>0</v>
      </c>
      <c r="D164"/>
      <c r="E164" s="750"/>
      <c r="F164" s="750"/>
      <c r="G164" s="750"/>
      <c r="H164" s="750"/>
      <c r="I164" s="750"/>
      <c r="J164" s="90"/>
    </row>
    <row r="165" spans="2:16" s="76" customFormat="1" ht="26.25" customHeight="1" x14ac:dyDescent="0.45">
      <c r="B165" s="568" t="s">
        <v>203</v>
      </c>
      <c r="C165" s="6">
        <f>H33</f>
        <v>0</v>
      </c>
      <c r="D165"/>
      <c r="E165" s="750"/>
      <c r="F165" s="750"/>
      <c r="G165" s="750"/>
      <c r="H165" s="750"/>
      <c r="I165" s="750"/>
      <c r="J165" s="90"/>
    </row>
    <row r="166" spans="2:16" s="76" customFormat="1" ht="26.25" customHeight="1" x14ac:dyDescent="0.45">
      <c r="B166" s="8" t="s">
        <v>204</v>
      </c>
      <c r="C166" s="16">
        <f>C165-C164</f>
        <v>0</v>
      </c>
      <c r="D166"/>
      <c r="E166" s="750"/>
      <c r="F166" s="750"/>
      <c r="G166" s="750"/>
      <c r="H166" s="750"/>
      <c r="I166" s="750"/>
      <c r="J166" s="90"/>
    </row>
    <row r="167" spans="2:16" s="76" customFormat="1" ht="26.25" customHeight="1" thickBot="1" x14ac:dyDescent="0.5">
      <c r="B167" s="8" t="s">
        <v>40</v>
      </c>
      <c r="C167" s="122">
        <f>IFERROR(C166/C165,0)</f>
        <v>0</v>
      </c>
      <c r="D167"/>
      <c r="E167" s="750"/>
      <c r="F167" s="750"/>
      <c r="G167" s="750"/>
      <c r="H167" s="750"/>
      <c r="I167" s="750"/>
      <c r="J167" s="90"/>
    </row>
    <row r="168" spans="2:16" s="76" customFormat="1" ht="26.25" customHeight="1" x14ac:dyDescent="0.45">
      <c r="B168" s="423" t="s">
        <v>205</v>
      </c>
      <c r="C168" s="426">
        <f>IFERROR(C164/H32,0)</f>
        <v>0</v>
      </c>
      <c r="D168"/>
      <c r="E168" s="750"/>
      <c r="F168" s="750"/>
      <c r="G168" s="750"/>
      <c r="H168" s="750"/>
      <c r="I168" s="750"/>
      <c r="J168" s="90"/>
    </row>
    <row r="169" spans="2:16" s="76" customFormat="1" ht="26.25" customHeight="1" x14ac:dyDescent="0.45">
      <c r="B169" s="568" t="s">
        <v>173</v>
      </c>
      <c r="C169" s="427" t="str">
        <f>D4</f>
        <v>lbs, ct, bu</v>
      </c>
      <c r="D169"/>
      <c r="E169" s="750"/>
      <c r="F169" s="750"/>
      <c r="G169" s="750"/>
      <c r="H169" s="750"/>
      <c r="I169" s="750"/>
      <c r="J169" s="90"/>
    </row>
    <row r="170" spans="2:16" s="76" customFormat="1" ht="26.25" customHeight="1" x14ac:dyDescent="0.45">
      <c r="B170" s="568" t="s">
        <v>383</v>
      </c>
      <c r="C170" s="364">
        <f>IFERROR('Covering Overheads + Profit'!E31,0)</f>
        <v>0</v>
      </c>
      <c r="D170"/>
      <c r="E170" s="750"/>
      <c r="F170" s="750"/>
      <c r="G170" s="750"/>
      <c r="H170" s="750"/>
      <c r="I170" s="750"/>
      <c r="J170" s="90"/>
    </row>
    <row r="171" spans="2:16" s="76" customFormat="1" ht="26.25" customHeight="1" x14ac:dyDescent="0.45">
      <c r="B171" s="568" t="s">
        <v>337</v>
      </c>
      <c r="C171" s="804">
        <f>IFERROR(C170/C165,0)</f>
        <v>0</v>
      </c>
      <c r="D171"/>
      <c r="E171" s="750"/>
      <c r="F171" s="750"/>
      <c r="G171" s="750"/>
      <c r="H171" s="750"/>
      <c r="I171" s="750"/>
      <c r="J171" s="90"/>
    </row>
    <row r="172" spans="2:16" s="76" customFormat="1" ht="26.25" customHeight="1" thickBot="1" x14ac:dyDescent="0.5">
      <c r="B172" s="366" t="s">
        <v>195</v>
      </c>
      <c r="C172" s="26">
        <f>IFERROR((C164+C170)/H32,0)</f>
        <v>0</v>
      </c>
      <c r="D172"/>
      <c r="E172" s="750"/>
      <c r="F172" s="750"/>
      <c r="G172" s="750"/>
      <c r="H172" s="750"/>
      <c r="I172" s="750"/>
      <c r="J172" s="748"/>
      <c r="K172" s="748"/>
      <c r="L172" s="748"/>
      <c r="M172" s="748"/>
    </row>
    <row r="173" spans="2:16" s="76" customFormat="1" ht="26.25" customHeight="1" x14ac:dyDescent="0.45">
      <c r="B173" s="917" t="s">
        <v>400</v>
      </c>
      <c r="C173" s="879">
        <f>C165-C164-C170</f>
        <v>0</v>
      </c>
      <c r="D173"/>
      <c r="E173" s="877"/>
      <c r="F173" s="877"/>
      <c r="G173" s="877"/>
      <c r="H173" s="877"/>
      <c r="I173" s="877"/>
      <c r="J173" s="878"/>
      <c r="K173" s="878"/>
      <c r="L173" s="878"/>
      <c r="M173" s="878"/>
    </row>
    <row r="174" spans="2:16" s="76" customFormat="1" ht="26.25" customHeight="1" x14ac:dyDescent="0.45">
      <c r="B174" s="917" t="s">
        <v>391</v>
      </c>
      <c r="C174" s="879">
        <f>'Covering Overheads + Profit'!F31</f>
        <v>0</v>
      </c>
      <c r="D174"/>
      <c r="E174" s="877"/>
      <c r="F174" s="877"/>
      <c r="G174" s="877"/>
      <c r="H174" s="877"/>
      <c r="I174" s="877"/>
      <c r="J174" s="878"/>
      <c r="K174" s="878"/>
      <c r="L174" s="878"/>
      <c r="M174" s="878"/>
    </row>
    <row r="175" spans="2:16" s="76" customFormat="1" ht="26.25" customHeight="1" thickBot="1" x14ac:dyDescent="0.5">
      <c r="B175" s="124" t="s">
        <v>387</v>
      </c>
      <c r="C175" s="123">
        <f>IFERROR((C164+C170+C174)/H32,0)</f>
        <v>0</v>
      </c>
      <c r="D175"/>
      <c r="E175" s="877"/>
      <c r="F175" s="877"/>
      <c r="G175" s="877"/>
      <c r="H175" s="877"/>
      <c r="I175" s="877"/>
      <c r="J175" s="878"/>
      <c r="K175" s="878"/>
      <c r="L175" s="878"/>
      <c r="M175" s="878"/>
    </row>
    <row r="176" spans="2:16" s="76" customFormat="1" ht="26.25" customHeight="1" x14ac:dyDescent="0.45">
      <c r="B176" s="361" t="s">
        <v>339</v>
      </c>
      <c r="C176" s="362">
        <f>IFERROR(C166/(C41*C36),0)</f>
        <v>0</v>
      </c>
      <c r="D176" s="37"/>
      <c r="E176"/>
      <c r="I176" s="31"/>
      <c r="J176" s="748"/>
      <c r="K176" s="748"/>
      <c r="L176" s="748"/>
      <c r="M176" s="748"/>
      <c r="N176" s="748"/>
      <c r="O176" s="748"/>
      <c r="P176" s="162"/>
    </row>
    <row r="177" spans="2:17" s="76" customFormat="1" ht="26.25" customHeight="1" thickBot="1" x14ac:dyDescent="0.5">
      <c r="B177" s="378" t="s">
        <v>211</v>
      </c>
      <c r="C177" s="424">
        <f>IFERROR(C164/(C41*C36),0)</f>
        <v>0</v>
      </c>
      <c r="D177" s="37"/>
      <c r="E177" s="37"/>
      <c r="F177" s="37"/>
      <c r="G177" s="37"/>
      <c r="H177"/>
      <c r="I177"/>
      <c r="J177" s="748"/>
      <c r="K177" s="748"/>
      <c r="L177" s="748"/>
      <c r="M177" s="748"/>
      <c r="N177" s="748"/>
      <c r="O177" s="748"/>
      <c r="P177" s="162"/>
    </row>
    <row r="178" spans="2:17" s="76" customFormat="1" ht="18.5" x14ac:dyDescent="0.45">
      <c r="B178" s="421"/>
      <c r="C178" s="422"/>
      <c r="D178" s="37"/>
      <c r="E178" s="37"/>
      <c r="F178" s="37"/>
      <c r="G178" s="37"/>
      <c r="H178"/>
      <c r="I178"/>
      <c r="J178" s="37"/>
      <c r="K178" s="37"/>
      <c r="L178" s="37"/>
      <c r="M178" s="37"/>
      <c r="N178" s="748"/>
      <c r="O178" s="748"/>
      <c r="P178" s="162"/>
    </row>
    <row r="179" spans="2:17" ht="15" customHeight="1" x14ac:dyDescent="0.35">
      <c r="N179" s="37"/>
      <c r="O179" s="37"/>
      <c r="P179" s="37"/>
      <c r="Q179" s="37"/>
    </row>
    <row r="184" spans="2:17" ht="22.5" customHeight="1" x14ac:dyDescent="0.35"/>
    <row r="191" spans="2:17" s="37" customFormat="1" x14ac:dyDescent="0.35">
      <c r="B191"/>
      <c r="C191"/>
      <c r="D191"/>
      <c r="E191"/>
      <c r="F191"/>
      <c r="G191"/>
      <c r="H191"/>
      <c r="I191"/>
      <c r="J191"/>
      <c r="K191"/>
      <c r="L191"/>
      <c r="M191"/>
      <c r="N191"/>
      <c r="O191"/>
      <c r="P191"/>
      <c r="Q191"/>
    </row>
    <row r="192" spans="2:17" s="37" customFormat="1" x14ac:dyDescent="0.35">
      <c r="B192"/>
      <c r="C192"/>
      <c r="D192"/>
      <c r="E192"/>
      <c r="F192"/>
      <c r="G192"/>
      <c r="H192"/>
      <c r="I192"/>
      <c r="J192"/>
      <c r="K192"/>
      <c r="L192"/>
      <c r="M192"/>
      <c r="N192"/>
      <c r="O192"/>
      <c r="P192"/>
      <c r="Q192"/>
    </row>
  </sheetData>
  <sheetProtection sheet="1" objects="1" scenarios="1" selectLockedCells="1"/>
  <mergeCells count="34">
    <mergeCell ref="B45:D45"/>
    <mergeCell ref="E33:G33"/>
    <mergeCell ref="B34:D34"/>
    <mergeCell ref="B35:D35"/>
    <mergeCell ref="F38:H38"/>
    <mergeCell ref="F39:H39"/>
    <mergeCell ref="B1:C1"/>
    <mergeCell ref="D1:I1"/>
    <mergeCell ref="B3:D3"/>
    <mergeCell ref="B4:C4"/>
    <mergeCell ref="F4:H4"/>
    <mergeCell ref="H51:I51"/>
    <mergeCell ref="B59:B60"/>
    <mergeCell ref="C59:D59"/>
    <mergeCell ref="E59:E60"/>
    <mergeCell ref="F59:F60"/>
    <mergeCell ref="B50:B51"/>
    <mergeCell ref="C50:D50"/>
    <mergeCell ref="E50:E51"/>
    <mergeCell ref="F50:F51"/>
    <mergeCell ref="H50:I50"/>
    <mergeCell ref="B105:D105"/>
    <mergeCell ref="B161:C161"/>
    <mergeCell ref="B163:C163"/>
    <mergeCell ref="B85:C85"/>
    <mergeCell ref="C99:E99"/>
    <mergeCell ref="B72:B73"/>
    <mergeCell ref="C72:D72"/>
    <mergeCell ref="E72:E73"/>
    <mergeCell ref="F72:F73"/>
    <mergeCell ref="B83:B84"/>
    <mergeCell ref="C83:D83"/>
    <mergeCell ref="E83:E84"/>
    <mergeCell ref="F83:F84"/>
  </mergeCells>
  <pageMargins left="0.25" right="0.25" top="0.75" bottom="0.75" header="0.3" footer="0.3"/>
  <pageSetup scale="4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L30"/>
  <sheetViews>
    <sheetView zoomScale="90" zoomScaleNormal="90" workbookViewId="0">
      <pane ySplit="2" topLeftCell="A3" activePane="bottomLeft" state="frozen"/>
      <selection pane="bottomLeft" activeCell="D7" sqref="D7"/>
    </sheetView>
  </sheetViews>
  <sheetFormatPr defaultRowHeight="28.5" customHeight="1" x14ac:dyDescent="0.45"/>
  <cols>
    <col min="1" max="1" width="1.81640625" customWidth="1"/>
    <col min="2" max="2" width="40.54296875" style="357" customWidth="1"/>
    <col min="3" max="3" width="14.7265625" style="357" customWidth="1"/>
    <col min="4" max="4" width="14.54296875" style="357" customWidth="1"/>
    <col min="6" max="6" width="50.81640625" customWidth="1"/>
    <col min="9" max="9" width="11.453125" customWidth="1"/>
    <col min="10" max="10" width="14.26953125" style="31" customWidth="1"/>
    <col min="11" max="11" width="11.81640625" customWidth="1"/>
    <col min="15" max="15" width="40.1796875" customWidth="1"/>
    <col min="16" max="16" width="16.7265625" customWidth="1"/>
  </cols>
  <sheetData>
    <row r="1" spans="2:11" ht="7.5" customHeight="1" thickBot="1" x14ac:dyDescent="0.5"/>
    <row r="2" spans="2:11" s="4" customFormat="1" ht="28.5" customHeight="1" thickBot="1" x14ac:dyDescent="0.6">
      <c r="B2" s="935" t="s">
        <v>331</v>
      </c>
      <c r="C2" s="936"/>
      <c r="D2" s="357"/>
      <c r="E2" s="543" t="s">
        <v>154</v>
      </c>
      <c r="F2" s="544"/>
      <c r="G2" s="545"/>
      <c r="H2" s="1"/>
      <c r="I2" s="542"/>
      <c r="J2" s="542"/>
      <c r="K2" s="369"/>
    </row>
    <row r="3" spans="2:11" s="4" customFormat="1" ht="28.5" customHeight="1" x14ac:dyDescent="0.5">
      <c r="B3" s="570"/>
      <c r="C3" s="570"/>
      <c r="D3" s="357"/>
      <c r="E3" s="542"/>
      <c r="F3" s="542"/>
      <c r="G3" s="542"/>
      <c r="H3"/>
      <c r="I3" s="542"/>
      <c r="J3" s="542"/>
    </row>
    <row r="5" spans="2:11" ht="15.75" customHeight="1" x14ac:dyDescent="0.45"/>
    <row r="6" spans="2:11" ht="28.5" customHeight="1" thickBot="1" x14ac:dyDescent="0.5">
      <c r="B6" s="356" t="s">
        <v>234</v>
      </c>
      <c r="F6" s="356" t="s">
        <v>293</v>
      </c>
    </row>
    <row r="7" spans="2:11" ht="28.5" customHeight="1" x14ac:dyDescent="0.45">
      <c r="B7" s="550" t="s">
        <v>226</v>
      </c>
      <c r="C7" s="668"/>
      <c r="D7" s="602">
        <v>0</v>
      </c>
      <c r="F7" s="644"/>
      <c r="G7" s="645" t="s">
        <v>297</v>
      </c>
      <c r="H7" s="646" t="s">
        <v>298</v>
      </c>
      <c r="I7" s="650" t="s">
        <v>294</v>
      </c>
      <c r="J7"/>
    </row>
    <row r="8" spans="2:11" ht="28.5" customHeight="1" x14ac:dyDescent="0.35">
      <c r="B8" s="551" t="s">
        <v>225</v>
      </c>
      <c r="C8" s="641"/>
      <c r="D8" s="603">
        <v>0</v>
      </c>
      <c r="F8" s="666" t="s">
        <v>313</v>
      </c>
      <c r="G8" s="417">
        <v>0</v>
      </c>
      <c r="H8" s="641">
        <v>26</v>
      </c>
      <c r="I8" s="647">
        <f>G8*H8</f>
        <v>0</v>
      </c>
      <c r="J8"/>
    </row>
    <row r="9" spans="2:11" ht="28.5" customHeight="1" thickBot="1" x14ac:dyDescent="0.4">
      <c r="B9" s="552" t="s">
        <v>224</v>
      </c>
      <c r="C9" s="641"/>
      <c r="D9" s="603"/>
      <c r="F9" s="667" t="s">
        <v>312</v>
      </c>
      <c r="G9" s="662">
        <v>0</v>
      </c>
      <c r="H9" s="648">
        <v>26</v>
      </c>
      <c r="I9" s="649">
        <f>G9*H9</f>
        <v>0</v>
      </c>
      <c r="J9"/>
    </row>
    <row r="10" spans="2:11" s="71" customFormat="1" ht="28.5" customHeight="1" x14ac:dyDescent="0.35">
      <c r="B10" s="457" t="s">
        <v>225</v>
      </c>
      <c r="C10" s="547"/>
      <c r="D10" s="603"/>
      <c r="F10" s="729"/>
      <c r="G10" s="730"/>
      <c r="H10" s="732" t="s">
        <v>295</v>
      </c>
      <c r="I10" s="733">
        <f>I8+I9</f>
        <v>0</v>
      </c>
    </row>
    <row r="11" spans="2:11" s="71" customFormat="1" ht="28.5" customHeight="1" thickBot="1" x14ac:dyDescent="0.4">
      <c r="B11" s="457" t="s">
        <v>292</v>
      </c>
      <c r="C11" s="641"/>
      <c r="D11" s="640">
        <f>SUM(D7:D10)</f>
        <v>0</v>
      </c>
      <c r="F11" s="727"/>
      <c r="G11" s="728"/>
      <c r="H11" s="731" t="s">
        <v>296</v>
      </c>
      <c r="I11" s="734">
        <f>IFERROR((D7+D9)/I10,0)</f>
        <v>0</v>
      </c>
    </row>
    <row r="12" spans="2:11" ht="28.5" customHeight="1" x14ac:dyDescent="0.35">
      <c r="B12" s="552" t="s">
        <v>136</v>
      </c>
      <c r="C12" s="604"/>
      <c r="D12" s="937" t="s">
        <v>316</v>
      </c>
      <c r="E12" s="938"/>
      <c r="F12" s="938"/>
      <c r="G12" s="938"/>
      <c r="H12" s="938"/>
      <c r="I12" s="938"/>
      <c r="J12" s="71"/>
    </row>
    <row r="13" spans="2:11" ht="28.5" customHeight="1" x14ac:dyDescent="0.45">
      <c r="B13" s="551" t="s">
        <v>232</v>
      </c>
      <c r="C13" s="754">
        <f>'Production Labor'!D61+'Crop 2'!D95+'Crop 3'!D95+'Crop 4'!D95+'Crop 5'!D95+'Crop 5'!D95+'Crop 6'!D95+'Crop 7'!D95+'Crop 8'!D95+'Crop 9'!D95+'Crop 10'!D95</f>
        <v>0</v>
      </c>
      <c r="D13" s="561"/>
      <c r="E13" s="37"/>
      <c r="F13" s="642"/>
      <c r="G13" s="642"/>
      <c r="H13" s="642"/>
      <c r="I13" s="642"/>
    </row>
    <row r="14" spans="2:11" ht="28.5" customHeight="1" thickBot="1" x14ac:dyDescent="0.5">
      <c r="B14" s="553" t="s">
        <v>200</v>
      </c>
      <c r="C14" s="554"/>
      <c r="D14" s="562">
        <f>('Production Labor'!E68+'Crop 2'!E102+'Crop 3'!E102+'Crop 4'!E102+'Crop 5'!E102+'Crop 6'!E102+'Crop 7'!E102+'Crop 8'!E102+'Crop 9'!E102+'Crop 10'!E102)*-1</f>
        <v>0</v>
      </c>
      <c r="E14" s="939" t="s">
        <v>314</v>
      </c>
      <c r="F14" s="933"/>
      <c r="G14" s="933"/>
    </row>
    <row r="15" spans="2:11" ht="28.5" customHeight="1" x14ac:dyDescent="0.45">
      <c r="C15" s="597" t="s">
        <v>317</v>
      </c>
      <c r="D15" s="549">
        <f>D11+D14</f>
        <v>0</v>
      </c>
      <c r="E15" s="596"/>
      <c r="F15" s="643"/>
      <c r="G15" s="643"/>
      <c r="H15" s="643"/>
      <c r="I15" s="643"/>
    </row>
    <row r="16" spans="2:11" ht="28.5" customHeight="1" thickBot="1" x14ac:dyDescent="0.5">
      <c r="B16" s="179" t="s">
        <v>235</v>
      </c>
      <c r="F16" s="356" t="s">
        <v>299</v>
      </c>
      <c r="K16" s="31"/>
    </row>
    <row r="17" spans="2:12" ht="28.5" customHeight="1" x14ac:dyDescent="0.35">
      <c r="B17" s="738" t="s">
        <v>175</v>
      </c>
      <c r="C17" s="739"/>
      <c r="D17" s="735">
        <f>K23</f>
        <v>0</v>
      </c>
      <c r="F17" s="651"/>
      <c r="G17" s="652" t="s">
        <v>302</v>
      </c>
      <c r="H17" s="653" t="s">
        <v>303</v>
      </c>
      <c r="I17" s="654" t="s">
        <v>308</v>
      </c>
      <c r="J17" s="654" t="s">
        <v>304</v>
      </c>
      <c r="K17" s="658" t="s">
        <v>311</v>
      </c>
      <c r="L17" s="655"/>
    </row>
    <row r="18" spans="2:12" ht="28.5" customHeight="1" x14ac:dyDescent="0.45">
      <c r="B18" s="740" t="s">
        <v>219</v>
      </c>
      <c r="C18" s="547"/>
      <c r="D18" s="555">
        <v>0</v>
      </c>
      <c r="F18" s="670" t="s">
        <v>300</v>
      </c>
      <c r="G18" s="417">
        <v>0</v>
      </c>
      <c r="H18" s="417">
        <v>0</v>
      </c>
      <c r="I18" s="659">
        <f>G18*H18</f>
        <v>0</v>
      </c>
      <c r="J18" s="660">
        <v>0</v>
      </c>
      <c r="K18" s="661">
        <f>I18*J18</f>
        <v>0</v>
      </c>
      <c r="L18" s="31"/>
    </row>
    <row r="19" spans="2:12" ht="28.5" customHeight="1" x14ac:dyDescent="0.45">
      <c r="B19" s="740" t="s">
        <v>220</v>
      </c>
      <c r="C19" s="547"/>
      <c r="D19" s="555">
        <v>0</v>
      </c>
      <c r="F19" s="670" t="s">
        <v>301</v>
      </c>
      <c r="G19" s="417">
        <v>0</v>
      </c>
      <c r="H19" s="417">
        <v>0</v>
      </c>
      <c r="I19" s="659">
        <f>G19*H19</f>
        <v>0</v>
      </c>
      <c r="J19" s="660">
        <v>0</v>
      </c>
      <c r="K19" s="661">
        <f>I19*J19</f>
        <v>0</v>
      </c>
      <c r="L19" s="31"/>
    </row>
    <row r="20" spans="2:12" ht="28.5" customHeight="1" x14ac:dyDescent="0.45">
      <c r="B20" s="736" t="s">
        <v>309</v>
      </c>
      <c r="C20" s="737">
        <f>IFERROR(K23/(SUM(I18:I22)),0)</f>
        <v>0</v>
      </c>
      <c r="D20" s="561"/>
      <c r="F20" s="670" t="s">
        <v>305</v>
      </c>
      <c r="G20" s="417">
        <v>0</v>
      </c>
      <c r="H20" s="417">
        <v>0</v>
      </c>
      <c r="I20" s="659">
        <f>G20*H20</f>
        <v>0</v>
      </c>
      <c r="J20" s="660">
        <v>0</v>
      </c>
      <c r="K20" s="661">
        <f>I20*J20</f>
        <v>0</v>
      </c>
      <c r="L20" s="31"/>
    </row>
    <row r="21" spans="2:12" ht="28.5" customHeight="1" x14ac:dyDescent="0.45">
      <c r="B21" s="556" t="s">
        <v>228</v>
      </c>
      <c r="C21" s="605">
        <v>0.155</v>
      </c>
      <c r="D21" s="563">
        <f>C21*D17</f>
        <v>0</v>
      </c>
      <c r="F21" s="670" t="s">
        <v>306</v>
      </c>
      <c r="G21" s="417">
        <v>0</v>
      </c>
      <c r="H21" s="417">
        <v>0</v>
      </c>
      <c r="I21" s="659">
        <f>G21*H21</f>
        <v>0</v>
      </c>
      <c r="J21" s="660">
        <v>0</v>
      </c>
      <c r="K21" s="661">
        <f>I21*J21</f>
        <v>0</v>
      </c>
      <c r="L21" s="31"/>
    </row>
    <row r="22" spans="2:12" ht="28.5" customHeight="1" thickBot="1" x14ac:dyDescent="0.5">
      <c r="B22" s="556" t="s">
        <v>227</v>
      </c>
      <c r="C22" s="605">
        <v>0.09</v>
      </c>
      <c r="D22" s="563">
        <f>C22*D17</f>
        <v>0</v>
      </c>
      <c r="F22" s="671" t="s">
        <v>307</v>
      </c>
      <c r="G22" s="662">
        <v>0</v>
      </c>
      <c r="H22" s="662">
        <v>0</v>
      </c>
      <c r="I22" s="663">
        <f>G22*H22</f>
        <v>0</v>
      </c>
      <c r="J22" s="664">
        <v>0</v>
      </c>
      <c r="K22" s="665">
        <f>I22*J22</f>
        <v>0</v>
      </c>
      <c r="L22" s="31"/>
    </row>
    <row r="23" spans="2:12" ht="28.5" customHeight="1" x14ac:dyDescent="0.35">
      <c r="B23" s="557" t="s">
        <v>229</v>
      </c>
      <c r="C23" s="546">
        <f>((C21+C22)*C20)+C20</f>
        <v>0</v>
      </c>
      <c r="D23" s="561"/>
      <c r="I23" s="656"/>
      <c r="J23" s="657" t="s">
        <v>310</v>
      </c>
      <c r="K23" s="549">
        <f>SUM(K18:K22)</f>
        <v>0</v>
      </c>
    </row>
    <row r="24" spans="2:12" ht="28.5" customHeight="1" x14ac:dyDescent="0.45">
      <c r="B24" s="558" t="s">
        <v>233</v>
      </c>
      <c r="C24" s="637">
        <f>'Production Labor'!C61+'Crop 2'!C95+'Crop 3'!C95+'Crop 4'!C95+'Crop 5'!C95+'Crop 6'!C95+'Crop 7'!C95+'Crop 8'!C95+'Crop 9'!C95+'Crop 10'!C95</f>
        <v>0</v>
      </c>
      <c r="D24" s="561"/>
      <c r="E24" s="37"/>
      <c r="J24"/>
      <c r="K24" s="31"/>
    </row>
    <row r="25" spans="2:12" ht="28.5" customHeight="1" thickBot="1" x14ac:dyDescent="0.5">
      <c r="B25" s="559" t="s">
        <v>199</v>
      </c>
      <c r="C25" s="554"/>
      <c r="D25" s="560">
        <f>('Production Labor'!E69+'Crop 2'!E103+'Crop 3'!E103+'Crop 4'!E103+'Crop 5'!E103+'Crop 6'!E103+'Crop 7'!E103+'Crop 8'!E103+'Crop 9'!E103+'Crop 10'!E103)*-1</f>
        <v>0</v>
      </c>
      <c r="E25" s="933" t="s">
        <v>315</v>
      </c>
      <c r="F25" s="934"/>
      <c r="G25" s="934"/>
      <c r="H25" s="934"/>
      <c r="J25"/>
      <c r="K25" s="31"/>
    </row>
    <row r="26" spans="2:12" s="1" customFormat="1" ht="28.5" customHeight="1" x14ac:dyDescent="0.45">
      <c r="B26" s="548"/>
      <c r="C26" s="597" t="s">
        <v>318</v>
      </c>
      <c r="D26" s="90">
        <f>SUM(D17:D25)</f>
        <v>0</v>
      </c>
      <c r="E26" s="1" t="s">
        <v>374</v>
      </c>
      <c r="F26"/>
      <c r="G26"/>
      <c r="H26"/>
      <c r="I26"/>
      <c r="J26"/>
      <c r="K26" s="28"/>
    </row>
    <row r="27" spans="2:12" ht="28.5" customHeight="1" x14ac:dyDescent="0.45">
      <c r="F27" s="1"/>
      <c r="G27" s="1"/>
      <c r="H27" s="1"/>
      <c r="I27" s="1"/>
      <c r="J27" s="1"/>
      <c r="K27" s="31"/>
    </row>
    <row r="28" spans="2:12" s="31" customFormat="1" ht="28.5" customHeight="1" thickBot="1" x14ac:dyDescent="0.5">
      <c r="B28" s="819"/>
      <c r="C28" s="820" t="s">
        <v>375</v>
      </c>
      <c r="D28" s="615">
        <f>D15+D26</f>
        <v>0</v>
      </c>
    </row>
    <row r="29" spans="2:12" ht="28.5" customHeight="1" x14ac:dyDescent="0.45">
      <c r="J29"/>
      <c r="K29" s="31"/>
    </row>
    <row r="30" spans="2:12" ht="28.5" customHeight="1" x14ac:dyDescent="0.45">
      <c r="B30" s="834"/>
      <c r="J30"/>
    </row>
  </sheetData>
  <sheetProtection sheet="1" selectLockedCells="1"/>
  <mergeCells count="4">
    <mergeCell ref="E25:H25"/>
    <mergeCell ref="B2:C2"/>
    <mergeCell ref="D12:I12"/>
    <mergeCell ref="E14:G14"/>
  </mergeCells>
  <pageMargins left="0.7" right="0.7" top="0.75" bottom="0.75" header="0.3" footer="0.3"/>
  <pageSetup scale="48"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FF00"/>
    <pageSetUpPr fitToPage="1"/>
  </sheetPr>
  <dimension ref="A1:P60"/>
  <sheetViews>
    <sheetView showGridLines="0" zoomScale="70" zoomScaleNormal="70" zoomScalePageLayoutView="90" workbookViewId="0">
      <selection activeCell="H57" sqref="H57"/>
    </sheetView>
  </sheetViews>
  <sheetFormatPr defaultColWidth="8.81640625" defaultRowHeight="25.5" customHeight="1" x14ac:dyDescent="0.45"/>
  <cols>
    <col min="1" max="1" width="1.7265625" style="68" customWidth="1"/>
    <col min="2" max="2" width="32.7265625" style="28" customWidth="1"/>
    <col min="3" max="3" width="14.26953125" style="28" customWidth="1"/>
    <col min="4" max="4" width="1.7265625" style="68" customWidth="1"/>
    <col min="5" max="5" width="33.26953125" style="28" customWidth="1"/>
    <col min="6" max="6" width="14.54296875" style="28" customWidth="1"/>
    <col min="7" max="7" width="1.7265625" style="68" customWidth="1"/>
    <col min="8" max="8" width="33.54296875" style="28" customWidth="1"/>
    <col min="9" max="9" width="14.1796875" style="28" customWidth="1"/>
    <col min="10" max="10" width="1.7265625" style="68" customWidth="1"/>
    <col min="11" max="11" width="34.26953125" style="28" customWidth="1"/>
    <col min="12" max="12" width="14.1796875" style="28" customWidth="1"/>
    <col min="13" max="13" width="2" style="68" customWidth="1"/>
    <col min="14" max="14" width="33" style="28" customWidth="1"/>
    <col min="15" max="15" width="14.81640625" style="28" customWidth="1"/>
    <col min="16" max="16" width="1.7265625" style="28" customWidth="1"/>
    <col min="17" max="16384" width="8.81640625" style="28"/>
  </cols>
  <sheetData>
    <row r="1" spans="1:16" ht="12" customHeight="1" thickBot="1" x14ac:dyDescent="0.5">
      <c r="A1" s="383"/>
      <c r="B1" s="383"/>
      <c r="C1" s="383"/>
      <c r="D1" s="383"/>
      <c r="E1" s="383"/>
      <c r="F1" s="383"/>
      <c r="G1" s="383"/>
      <c r="H1" s="383"/>
      <c r="I1" s="383"/>
      <c r="J1" s="383"/>
      <c r="K1" s="383"/>
      <c r="L1" s="383"/>
      <c r="M1" s="383"/>
      <c r="N1" s="383"/>
      <c r="O1" s="383"/>
      <c r="P1" s="383"/>
    </row>
    <row r="2" spans="1:16" ht="25.5" customHeight="1" thickBot="1" x14ac:dyDescent="0.6">
      <c r="A2" s="383"/>
      <c r="B2" s="1069" t="s">
        <v>176</v>
      </c>
      <c r="C2" s="1070"/>
      <c r="D2" s="1071"/>
      <c r="F2" s="106"/>
      <c r="G2" s="106"/>
      <c r="H2" s="106"/>
      <c r="I2" s="106"/>
      <c r="J2" s="106"/>
      <c r="K2" s="106"/>
      <c r="L2" s="106"/>
      <c r="M2" s="106"/>
      <c r="N2" s="106"/>
      <c r="O2" s="106"/>
      <c r="P2" s="383"/>
    </row>
    <row r="3" spans="1:16" ht="9" customHeight="1" x14ac:dyDescent="0.55000000000000004">
      <c r="A3" s="383"/>
      <c r="B3" s="68"/>
      <c r="C3" s="592"/>
      <c r="D3" s="592"/>
      <c r="E3" s="446"/>
      <c r="F3" s="106"/>
      <c r="G3" s="106"/>
      <c r="H3" s="106"/>
      <c r="I3" s="106"/>
      <c r="J3" s="106"/>
      <c r="K3" s="106"/>
      <c r="L3" s="106"/>
      <c r="M3" s="106"/>
      <c r="N3" s="106"/>
      <c r="O3" s="106"/>
      <c r="P3" s="383"/>
    </row>
    <row r="4" spans="1:16" ht="25.5" customHeight="1" x14ac:dyDescent="0.55000000000000004">
      <c r="A4" s="383"/>
      <c r="B4" s="569" t="s">
        <v>202</v>
      </c>
      <c r="C4" s="595" t="s">
        <v>253</v>
      </c>
      <c r="D4" s="592"/>
      <c r="F4" s="106"/>
      <c r="G4" s="106"/>
      <c r="H4" s="106"/>
      <c r="I4" s="106"/>
      <c r="J4" s="106"/>
      <c r="K4" s="106"/>
      <c r="L4" s="106"/>
      <c r="M4" s="106"/>
      <c r="N4" s="106"/>
      <c r="O4" s="106"/>
      <c r="P4" s="383"/>
    </row>
    <row r="5" spans="1:16" ht="25.5" customHeight="1" x14ac:dyDescent="0.55000000000000004">
      <c r="A5" s="383"/>
      <c r="B5" s="569" t="s">
        <v>203</v>
      </c>
      <c r="C5" s="595" t="s">
        <v>275</v>
      </c>
      <c r="D5" s="592"/>
      <c r="F5" s="106"/>
      <c r="G5" s="106"/>
      <c r="H5" s="106"/>
      <c r="I5" s="106"/>
      <c r="J5" s="106"/>
      <c r="K5" s="106"/>
      <c r="L5" s="106"/>
      <c r="M5" s="106"/>
      <c r="N5" s="106"/>
      <c r="O5" s="106"/>
      <c r="P5" s="383"/>
    </row>
    <row r="6" spans="1:16" ht="25.5" customHeight="1" x14ac:dyDescent="0.55000000000000004">
      <c r="A6" s="383"/>
      <c r="B6" s="569" t="s">
        <v>204</v>
      </c>
      <c r="C6" s="595" t="s">
        <v>254</v>
      </c>
      <c r="D6" s="592"/>
      <c r="F6" s="106"/>
      <c r="G6" s="106"/>
      <c r="H6" s="106"/>
      <c r="I6" s="106"/>
      <c r="J6" s="106"/>
      <c r="K6" s="106"/>
      <c r="L6" s="106"/>
      <c r="M6" s="106"/>
      <c r="N6" s="106"/>
      <c r="O6" s="106"/>
      <c r="P6" s="383"/>
    </row>
    <row r="7" spans="1:16" ht="25.5" customHeight="1" x14ac:dyDescent="0.55000000000000004">
      <c r="A7" s="383"/>
      <c r="B7" s="593" t="s">
        <v>40</v>
      </c>
      <c r="C7" s="595" t="s">
        <v>289</v>
      </c>
      <c r="D7" s="592"/>
      <c r="F7" s="106"/>
      <c r="G7" s="106"/>
      <c r="H7" s="106"/>
      <c r="I7" s="106"/>
      <c r="J7" s="106"/>
      <c r="K7" s="106"/>
      <c r="L7" s="106"/>
      <c r="M7" s="106"/>
      <c r="N7" s="106"/>
      <c r="O7" s="106"/>
      <c r="P7" s="383"/>
    </row>
    <row r="8" spans="1:16" ht="25.5" customHeight="1" x14ac:dyDescent="0.55000000000000004">
      <c r="A8" s="383"/>
      <c r="B8" s="594" t="s">
        <v>205</v>
      </c>
      <c r="C8" s="595" t="s">
        <v>255</v>
      </c>
      <c r="D8" s="592"/>
      <c r="F8" s="106"/>
      <c r="G8" s="106"/>
      <c r="H8" s="106"/>
      <c r="I8" s="106"/>
      <c r="J8" s="106"/>
      <c r="K8" s="106"/>
      <c r="L8" s="106"/>
      <c r="M8" s="106"/>
      <c r="N8" s="106"/>
      <c r="O8" s="106"/>
      <c r="P8" s="383"/>
    </row>
    <row r="9" spans="1:16" ht="25.5" customHeight="1" x14ac:dyDescent="0.55000000000000004">
      <c r="A9" s="383"/>
      <c r="B9" s="569" t="s">
        <v>173</v>
      </c>
      <c r="C9" s="595"/>
      <c r="D9" s="592"/>
      <c r="F9" s="106"/>
      <c r="G9" s="106"/>
      <c r="H9" s="106"/>
      <c r="I9" s="106"/>
      <c r="J9" s="106"/>
      <c r="K9" s="106"/>
      <c r="L9" s="106"/>
      <c r="M9" s="106"/>
      <c r="N9" s="106"/>
      <c r="O9" s="106"/>
      <c r="P9" s="383"/>
    </row>
    <row r="10" spans="1:16" ht="25.5" customHeight="1" x14ac:dyDescent="0.55000000000000004">
      <c r="A10" s="383"/>
      <c r="B10" s="594" t="s">
        <v>383</v>
      </c>
      <c r="C10" s="595" t="s">
        <v>410</v>
      </c>
      <c r="D10" s="592"/>
      <c r="F10" s="106"/>
      <c r="G10" s="106"/>
      <c r="H10" s="106"/>
      <c r="I10" s="106"/>
      <c r="J10" s="106"/>
      <c r="K10" s="106"/>
      <c r="L10" s="106"/>
      <c r="M10" s="106"/>
      <c r="N10" s="106"/>
      <c r="O10" s="106"/>
      <c r="P10" s="383"/>
    </row>
    <row r="11" spans="1:16" ht="25.5" customHeight="1" x14ac:dyDescent="0.45">
      <c r="A11" s="383"/>
      <c r="B11" s="594" t="s">
        <v>337</v>
      </c>
      <c r="C11" s="743" t="s">
        <v>380</v>
      </c>
      <c r="D11" s="818"/>
      <c r="E11" s="818"/>
      <c r="F11" s="818"/>
      <c r="G11" s="818"/>
      <c r="H11" s="818"/>
      <c r="I11" s="818"/>
      <c r="J11" s="106"/>
      <c r="K11" s="106"/>
      <c r="L11" s="106"/>
      <c r="M11" s="106"/>
      <c r="N11" s="106"/>
      <c r="O11" s="106"/>
      <c r="P11" s="383"/>
    </row>
    <row r="12" spans="1:16" ht="25.5" customHeight="1" x14ac:dyDescent="0.55000000000000004">
      <c r="A12" s="383"/>
      <c r="B12" s="594" t="s">
        <v>195</v>
      </c>
      <c r="C12" s="595" t="s">
        <v>418</v>
      </c>
      <c r="D12" s="592"/>
      <c r="F12" s="106"/>
      <c r="G12" s="106"/>
      <c r="H12" s="106"/>
      <c r="I12" s="106"/>
      <c r="J12" s="106"/>
      <c r="K12" s="106"/>
      <c r="L12" s="106"/>
      <c r="M12" s="106"/>
      <c r="N12" s="106"/>
      <c r="O12" s="106"/>
      <c r="P12" s="383"/>
    </row>
    <row r="13" spans="1:16" ht="25.5" customHeight="1" x14ac:dyDescent="0.55000000000000004">
      <c r="A13" s="383"/>
      <c r="B13" s="594" t="s">
        <v>400</v>
      </c>
      <c r="C13" s="595" t="s">
        <v>401</v>
      </c>
      <c r="D13" s="592"/>
      <c r="F13" s="106"/>
      <c r="G13" s="106"/>
      <c r="H13" s="106"/>
      <c r="I13" s="106"/>
      <c r="J13" s="106"/>
      <c r="K13" s="106"/>
      <c r="L13" s="106"/>
      <c r="M13" s="106"/>
      <c r="N13" s="106"/>
      <c r="O13" s="106"/>
      <c r="P13" s="383"/>
    </row>
    <row r="14" spans="1:16" ht="25.5" customHeight="1" x14ac:dyDescent="0.55000000000000004">
      <c r="A14" s="383"/>
      <c r="B14" s="594" t="s">
        <v>391</v>
      </c>
      <c r="C14" s="595" t="s">
        <v>393</v>
      </c>
      <c r="D14" s="592"/>
      <c r="F14" s="106"/>
      <c r="G14" s="106"/>
      <c r="H14" s="106"/>
      <c r="I14" s="106"/>
      <c r="J14" s="106"/>
      <c r="K14" s="106"/>
      <c r="L14" s="106"/>
      <c r="M14" s="106"/>
      <c r="N14" s="106"/>
      <c r="O14" s="106"/>
      <c r="P14" s="383"/>
    </row>
    <row r="15" spans="1:16" ht="25.5" customHeight="1" x14ac:dyDescent="0.55000000000000004">
      <c r="A15" s="383"/>
      <c r="B15" s="594" t="s">
        <v>387</v>
      </c>
      <c r="C15" s="595" t="s">
        <v>419</v>
      </c>
      <c r="D15" s="592"/>
      <c r="F15" s="106"/>
      <c r="G15" s="106"/>
      <c r="H15" s="106"/>
      <c r="I15" s="106"/>
      <c r="J15" s="106"/>
      <c r="K15" s="106"/>
      <c r="L15" s="106"/>
      <c r="M15" s="106"/>
      <c r="N15" s="106"/>
      <c r="O15" s="106"/>
      <c r="P15" s="383"/>
    </row>
    <row r="16" spans="1:16" ht="25.5" customHeight="1" x14ac:dyDescent="0.55000000000000004">
      <c r="A16" s="383"/>
      <c r="B16" s="594" t="s">
        <v>163</v>
      </c>
      <c r="C16" s="595" t="s">
        <v>257</v>
      </c>
      <c r="D16" s="592"/>
      <c r="F16" s="106"/>
      <c r="G16" s="106"/>
      <c r="H16" s="106"/>
      <c r="I16" s="106"/>
      <c r="J16" s="106"/>
      <c r="K16" s="106"/>
      <c r="L16" s="106"/>
      <c r="M16" s="106"/>
      <c r="N16" s="106"/>
      <c r="O16" s="106"/>
      <c r="P16" s="383"/>
    </row>
    <row r="17" spans="1:16" ht="25.5" customHeight="1" x14ac:dyDescent="0.55000000000000004">
      <c r="A17" s="383"/>
      <c r="B17" s="594" t="s">
        <v>211</v>
      </c>
      <c r="C17" s="595" t="s">
        <v>256</v>
      </c>
      <c r="D17" s="592"/>
      <c r="F17" s="106"/>
      <c r="G17" s="106"/>
      <c r="H17" s="106"/>
      <c r="I17" s="106"/>
      <c r="J17" s="106"/>
      <c r="K17" s="106"/>
      <c r="L17" s="106"/>
      <c r="M17" s="106"/>
      <c r="N17" s="106"/>
      <c r="O17" s="106"/>
      <c r="P17" s="383"/>
    </row>
    <row r="18" spans="1:16" s="68" customFormat="1" ht="8.25" customHeight="1" x14ac:dyDescent="0.55000000000000004">
      <c r="A18" s="383"/>
      <c r="B18" s="105"/>
      <c r="C18" s="595"/>
      <c r="D18" s="592"/>
      <c r="F18" s="106"/>
      <c r="G18" s="106"/>
      <c r="H18" s="106"/>
      <c r="I18" s="106"/>
      <c r="J18" s="106"/>
      <c r="K18" s="106"/>
      <c r="L18" s="106"/>
      <c r="M18" s="106"/>
      <c r="N18" s="106"/>
      <c r="O18" s="106"/>
      <c r="P18" s="383"/>
    </row>
    <row r="19" spans="1:16" ht="17.25" customHeight="1" thickBot="1" x14ac:dyDescent="0.5">
      <c r="A19" s="383"/>
      <c r="B19" s="382"/>
      <c r="C19" s="382"/>
      <c r="D19" s="382"/>
      <c r="E19" s="382"/>
      <c r="F19" s="383"/>
      <c r="G19" s="383"/>
      <c r="H19" s="383"/>
      <c r="I19" s="383"/>
      <c r="J19" s="383"/>
      <c r="K19" s="383"/>
      <c r="L19" s="383"/>
      <c r="M19" s="383"/>
      <c r="N19" s="384"/>
      <c r="O19" s="384"/>
      <c r="P19" s="384"/>
    </row>
    <row r="20" spans="1:16" s="369" customFormat="1" ht="24.75" customHeight="1" thickBot="1" x14ac:dyDescent="0.55000000000000004">
      <c r="A20" s="385"/>
      <c r="B20" s="1097" t="str">
        <f>"Crop 1: "&amp;Crop1!$F$9</f>
        <v>Crop 1: write crop name here</v>
      </c>
      <c r="C20" s="1098"/>
      <c r="D20" s="390"/>
      <c r="E20" s="1099" t="str">
        <f>"Crop 2: "&amp;'Crop 2'!B1</f>
        <v>Crop 2: write name here</v>
      </c>
      <c r="F20" s="1100"/>
      <c r="G20" s="385"/>
      <c r="H20" s="1107" t="str">
        <f>"Crop 3: "&amp;'Crop 3'!B1</f>
        <v>Crop 3: write name here</v>
      </c>
      <c r="I20" s="1108"/>
      <c r="J20" s="385"/>
      <c r="K20" s="1101" t="str">
        <f>"Crop 4: "&amp;'Crop 4'!B1</f>
        <v>Crop 4: write name here</v>
      </c>
      <c r="L20" s="1102"/>
      <c r="M20" s="385"/>
      <c r="N20" s="1072" t="str">
        <f>"Crop 5: "&amp;'Crop 5'!B1</f>
        <v>Crop 5: write name here</v>
      </c>
      <c r="O20" s="1073"/>
      <c r="P20" s="385"/>
    </row>
    <row r="21" spans="1:16" ht="25.5" customHeight="1" x14ac:dyDescent="0.45">
      <c r="A21" s="383"/>
      <c r="B21" s="7" t="s">
        <v>202</v>
      </c>
      <c r="C21" s="24">
        <f>'Crop 1 Assessment'!C5</f>
        <v>0</v>
      </c>
      <c r="D21" s="391"/>
      <c r="E21" s="7" t="s">
        <v>202</v>
      </c>
      <c r="F21" s="380">
        <f>'Crop 2'!C164</f>
        <v>0</v>
      </c>
      <c r="G21" s="387"/>
      <c r="H21" s="7" t="s">
        <v>202</v>
      </c>
      <c r="I21" s="380">
        <f>'Crop 3'!C164</f>
        <v>0</v>
      </c>
      <c r="J21" s="387"/>
      <c r="K21" s="7" t="s">
        <v>202</v>
      </c>
      <c r="L21" s="24">
        <f>'Crop 4'!C164</f>
        <v>0</v>
      </c>
      <c r="M21" s="383"/>
      <c r="N21" s="7" t="s">
        <v>202</v>
      </c>
      <c r="O21" s="24">
        <f>'Crop 5'!C164</f>
        <v>0</v>
      </c>
      <c r="P21" s="383"/>
    </row>
    <row r="22" spans="1:16" ht="25.5" customHeight="1" x14ac:dyDescent="0.45">
      <c r="A22" s="383"/>
      <c r="B22" s="2" t="s">
        <v>203</v>
      </c>
      <c r="C22" s="6">
        <f>'Crop 1 Assessment'!C6</f>
        <v>0</v>
      </c>
      <c r="D22" s="391"/>
      <c r="E22" s="2" t="s">
        <v>203</v>
      </c>
      <c r="F22" s="374">
        <f>'Crop 2'!C165</f>
        <v>0</v>
      </c>
      <c r="G22" s="387"/>
      <c r="H22" s="2" t="s">
        <v>203</v>
      </c>
      <c r="I22" s="374">
        <f>'Crop 3'!C165</f>
        <v>0</v>
      </c>
      <c r="J22" s="387"/>
      <c r="K22" s="2" t="s">
        <v>203</v>
      </c>
      <c r="L22" s="6">
        <f>'Crop 4'!C165</f>
        <v>0</v>
      </c>
      <c r="M22" s="383"/>
      <c r="N22" s="2" t="s">
        <v>203</v>
      </c>
      <c r="O22" s="6">
        <f>'Crop 5'!C165</f>
        <v>0</v>
      </c>
      <c r="P22" s="383"/>
    </row>
    <row r="23" spans="1:16" ht="25.5" customHeight="1" x14ac:dyDescent="0.45">
      <c r="A23" s="383"/>
      <c r="B23" s="8" t="s">
        <v>204</v>
      </c>
      <c r="C23" s="16">
        <f>'Crop 1 Assessment'!C7</f>
        <v>0</v>
      </c>
      <c r="D23" s="392"/>
      <c r="E23" s="8" t="s">
        <v>204</v>
      </c>
      <c r="F23" s="375">
        <f>'Crop 2'!C166</f>
        <v>0</v>
      </c>
      <c r="G23" s="388"/>
      <c r="H23" s="8" t="s">
        <v>204</v>
      </c>
      <c r="I23" s="375">
        <f>'Crop 3'!C166</f>
        <v>0</v>
      </c>
      <c r="J23" s="388"/>
      <c r="K23" s="8" t="s">
        <v>204</v>
      </c>
      <c r="L23" s="16">
        <f>'Crop 4'!C166</f>
        <v>0</v>
      </c>
      <c r="M23" s="383"/>
      <c r="N23" s="8" t="s">
        <v>204</v>
      </c>
      <c r="O23" s="16">
        <f>'Crop 5'!C166</f>
        <v>0</v>
      </c>
      <c r="P23" s="383"/>
    </row>
    <row r="24" spans="1:16" s="371" customFormat="1" ht="25.5" customHeight="1" thickBot="1" x14ac:dyDescent="0.5">
      <c r="A24" s="386"/>
      <c r="B24" s="359" t="s">
        <v>40</v>
      </c>
      <c r="C24" s="360">
        <f>'Crop 1 Assessment'!C8</f>
        <v>0</v>
      </c>
      <c r="D24" s="393"/>
      <c r="E24" s="359" t="s">
        <v>40</v>
      </c>
      <c r="F24" s="381">
        <f>'Crop 2'!C167</f>
        <v>0</v>
      </c>
      <c r="G24" s="396"/>
      <c r="H24" s="359" t="s">
        <v>40</v>
      </c>
      <c r="I24" s="381">
        <f>'Crop 3'!C167</f>
        <v>0</v>
      </c>
      <c r="J24" s="396"/>
      <c r="K24" s="359" t="s">
        <v>40</v>
      </c>
      <c r="L24" s="365">
        <f>'Crop 4'!C167</f>
        <v>0</v>
      </c>
      <c r="M24" s="386"/>
      <c r="N24" s="359" t="s">
        <v>40</v>
      </c>
      <c r="O24" s="365">
        <f>'Crop 5'!C167</f>
        <v>0</v>
      </c>
      <c r="P24" s="386"/>
    </row>
    <row r="25" spans="1:16" s="358" customFormat="1" ht="25.5" customHeight="1" x14ac:dyDescent="0.45">
      <c r="A25" s="387"/>
      <c r="B25" s="124" t="s">
        <v>205</v>
      </c>
      <c r="C25" s="123">
        <f>'Crop 1 Assessment'!C9</f>
        <v>0</v>
      </c>
      <c r="D25" s="392"/>
      <c r="E25" s="124" t="s">
        <v>205</v>
      </c>
      <c r="F25" s="375">
        <f>'Crop 2'!C168</f>
        <v>0</v>
      </c>
      <c r="G25" s="388"/>
      <c r="H25" s="124" t="s">
        <v>205</v>
      </c>
      <c r="I25" s="375">
        <f>'Crop 3'!C168</f>
        <v>0</v>
      </c>
      <c r="J25" s="388"/>
      <c r="K25" s="124" t="s">
        <v>205</v>
      </c>
      <c r="L25" s="16">
        <f>'Crop 4'!C168</f>
        <v>0</v>
      </c>
      <c r="M25" s="387"/>
      <c r="N25" s="124" t="s">
        <v>205</v>
      </c>
      <c r="O25" s="16">
        <f>'Crop 5'!C168</f>
        <v>0</v>
      </c>
      <c r="P25" s="387"/>
    </row>
    <row r="26" spans="1:16" ht="25.5" customHeight="1" x14ac:dyDescent="0.45">
      <c r="A26" s="383"/>
      <c r="B26" s="2" t="s">
        <v>173</v>
      </c>
      <c r="C26" s="373" t="str">
        <f>'Project Your Income'!D6</f>
        <v>lbs, ct, bu</v>
      </c>
      <c r="D26" s="392"/>
      <c r="E26" s="2" t="s">
        <v>173</v>
      </c>
      <c r="F26" s="374" t="str">
        <f>'Crop 2'!D4</f>
        <v>lbs, ct, bu</v>
      </c>
      <c r="G26" s="388"/>
      <c r="H26" s="2" t="s">
        <v>173</v>
      </c>
      <c r="I26" s="374" t="str">
        <f>'Crop 3'!C169</f>
        <v>lbs, ct, bu</v>
      </c>
      <c r="J26" s="388"/>
      <c r="K26" s="2" t="s">
        <v>173</v>
      </c>
      <c r="L26" s="374" t="str">
        <f>'Crop 4'!C169</f>
        <v>lbs, ct, bu</v>
      </c>
      <c r="M26" s="383"/>
      <c r="N26" s="2" t="s">
        <v>173</v>
      </c>
      <c r="O26" s="374" t="str">
        <f>'Crop 5'!C169</f>
        <v>lbs, ct, bu</v>
      </c>
      <c r="P26" s="383"/>
    </row>
    <row r="27" spans="1:16" s="358" customFormat="1" ht="25.5" customHeight="1" x14ac:dyDescent="0.45">
      <c r="A27" s="387"/>
      <c r="B27" s="363" t="s">
        <v>383</v>
      </c>
      <c r="C27" s="6">
        <f>'Crop 1 Assessment'!C11</f>
        <v>0</v>
      </c>
      <c r="D27" s="387"/>
      <c r="E27" s="363" t="s">
        <v>383</v>
      </c>
      <c r="F27" s="6">
        <f>'Crop 2'!C170</f>
        <v>0</v>
      </c>
      <c r="G27" s="387"/>
      <c r="H27" s="363" t="s">
        <v>383</v>
      </c>
      <c r="I27" s="6">
        <f>'Crop 3'!C170</f>
        <v>0</v>
      </c>
      <c r="J27" s="387"/>
      <c r="K27" s="363" t="s">
        <v>383</v>
      </c>
      <c r="L27" s="6">
        <f>'Crop 4'!C170</f>
        <v>0</v>
      </c>
      <c r="M27" s="387"/>
      <c r="N27" s="363" t="s">
        <v>383</v>
      </c>
      <c r="O27" s="6">
        <f>'Crop 5'!C170</f>
        <v>0</v>
      </c>
      <c r="P27" s="387"/>
    </row>
    <row r="28" spans="1:16" s="371" customFormat="1" ht="25.5" customHeight="1" x14ac:dyDescent="0.45">
      <c r="A28" s="386"/>
      <c r="B28" s="808" t="s">
        <v>337</v>
      </c>
      <c r="C28" s="807">
        <f>'Crop 1 Assessment'!C12</f>
        <v>0</v>
      </c>
      <c r="D28" s="386"/>
      <c r="E28" s="808" t="s">
        <v>337</v>
      </c>
      <c r="F28" s="807">
        <f>'Crop 2'!C171</f>
        <v>0</v>
      </c>
      <c r="G28" s="386"/>
      <c r="H28" s="808" t="s">
        <v>337</v>
      </c>
      <c r="I28" s="807">
        <f>'Crop 3'!C171</f>
        <v>0</v>
      </c>
      <c r="J28" s="386"/>
      <c r="K28" s="808" t="s">
        <v>337</v>
      </c>
      <c r="L28" s="807">
        <f>'Crop 4'!C171</f>
        <v>0</v>
      </c>
      <c r="M28" s="386"/>
      <c r="N28" s="808" t="s">
        <v>337</v>
      </c>
      <c r="O28" s="807">
        <f>'Crop 5'!C171</f>
        <v>0</v>
      </c>
      <c r="P28" s="386"/>
    </row>
    <row r="29" spans="1:16" s="358" customFormat="1" ht="25.5" customHeight="1" thickBot="1" x14ac:dyDescent="0.5">
      <c r="A29" s="387"/>
      <c r="B29" s="366" t="s">
        <v>195</v>
      </c>
      <c r="C29" s="26">
        <f>'Crop 1 Assessment'!C13</f>
        <v>0</v>
      </c>
      <c r="D29" s="392"/>
      <c r="E29" s="124" t="s">
        <v>195</v>
      </c>
      <c r="F29" s="375">
        <f>'Crop 2'!C172</f>
        <v>0</v>
      </c>
      <c r="G29" s="388"/>
      <c r="H29" s="124" t="s">
        <v>195</v>
      </c>
      <c r="I29" s="375">
        <f>'Crop 3'!C172</f>
        <v>0</v>
      </c>
      <c r="J29" s="388"/>
      <c r="K29" s="124" t="s">
        <v>195</v>
      </c>
      <c r="L29" s="16">
        <f>'Crop 4'!C172</f>
        <v>0</v>
      </c>
      <c r="M29" s="387"/>
      <c r="N29" s="124" t="s">
        <v>195</v>
      </c>
      <c r="O29" s="16">
        <f>'Crop 5'!C172</f>
        <v>0</v>
      </c>
      <c r="P29" s="387"/>
    </row>
    <row r="30" spans="1:16" s="889" customFormat="1" ht="25.5" customHeight="1" x14ac:dyDescent="0.45">
      <c r="A30" s="884"/>
      <c r="B30" s="890" t="s">
        <v>400</v>
      </c>
      <c r="C30" s="893">
        <f>'Crop 1 Assessment'!C14</f>
        <v>0</v>
      </c>
      <c r="D30" s="886"/>
      <c r="E30" s="890" t="s">
        <v>400</v>
      </c>
      <c r="F30" s="892">
        <f>'Crop 2'!C173</f>
        <v>0</v>
      </c>
      <c r="G30" s="884"/>
      <c r="H30" s="890" t="s">
        <v>400</v>
      </c>
      <c r="I30" s="892">
        <f>'Crop 3'!C173</f>
        <v>0</v>
      </c>
      <c r="J30" s="884"/>
      <c r="K30" s="890" t="s">
        <v>400</v>
      </c>
      <c r="L30" s="891">
        <f>'Crop 4'!C173</f>
        <v>0</v>
      </c>
      <c r="M30" s="884"/>
      <c r="N30" s="890" t="s">
        <v>400</v>
      </c>
      <c r="O30" s="891">
        <f>'Crop 5'!C173</f>
        <v>0</v>
      </c>
      <c r="P30" s="884"/>
    </row>
    <row r="31" spans="1:16" s="889" customFormat="1" ht="25.5" customHeight="1" x14ac:dyDescent="0.45">
      <c r="A31" s="884"/>
      <c r="B31" s="885" t="s">
        <v>391</v>
      </c>
      <c r="C31" s="879">
        <f>'Crop 1 Assessment'!C15</f>
        <v>0</v>
      </c>
      <c r="D31" s="886"/>
      <c r="E31" s="885" t="s">
        <v>391</v>
      </c>
      <c r="F31" s="887">
        <f>'Crop 2'!C174</f>
        <v>0</v>
      </c>
      <c r="G31" s="884"/>
      <c r="H31" s="885" t="s">
        <v>391</v>
      </c>
      <c r="I31" s="887">
        <f>'Crop 3'!C174</f>
        <v>0</v>
      </c>
      <c r="J31" s="884"/>
      <c r="K31" s="885" t="s">
        <v>391</v>
      </c>
      <c r="L31" s="888">
        <f>'Crop 4'!C174</f>
        <v>0</v>
      </c>
      <c r="M31" s="884"/>
      <c r="N31" s="885" t="s">
        <v>391</v>
      </c>
      <c r="O31" s="888">
        <f>'Crop 5'!C174</f>
        <v>0</v>
      </c>
      <c r="P31" s="884"/>
    </row>
    <row r="32" spans="1:16" s="29" customFormat="1" ht="25.5" customHeight="1" thickBot="1" x14ac:dyDescent="0.5">
      <c r="A32" s="388"/>
      <c r="B32" s="366" t="s">
        <v>387</v>
      </c>
      <c r="C32" s="26">
        <f>'Crop 1 Assessment'!C16</f>
        <v>0</v>
      </c>
      <c r="D32" s="392"/>
      <c r="E32" s="366" t="s">
        <v>387</v>
      </c>
      <c r="F32" s="376">
        <f>'Crop 2'!C175</f>
        <v>0</v>
      </c>
      <c r="G32" s="388"/>
      <c r="H32" s="366" t="s">
        <v>387</v>
      </c>
      <c r="I32" s="376">
        <f>'Crop 3'!C175</f>
        <v>0</v>
      </c>
      <c r="J32" s="388"/>
      <c r="K32" s="366" t="s">
        <v>387</v>
      </c>
      <c r="L32" s="5">
        <f>'Crop 4'!C175</f>
        <v>0</v>
      </c>
      <c r="M32" s="388"/>
      <c r="N32" s="366" t="s">
        <v>387</v>
      </c>
      <c r="O32" s="5">
        <f>'Crop 5'!C175</f>
        <v>0</v>
      </c>
      <c r="P32" s="388"/>
    </row>
    <row r="33" spans="1:16" s="358" customFormat="1" ht="25.5" customHeight="1" x14ac:dyDescent="0.45">
      <c r="A33" s="387"/>
      <c r="B33" s="363" t="s">
        <v>339</v>
      </c>
      <c r="C33" s="364">
        <f>'Crop 1 Assessment'!C17</f>
        <v>0</v>
      </c>
      <c r="D33" s="394"/>
      <c r="E33" s="363" t="s">
        <v>339</v>
      </c>
      <c r="F33" s="374">
        <f>'Crop 2'!C176</f>
        <v>0</v>
      </c>
      <c r="G33" s="397"/>
      <c r="H33" s="363" t="s">
        <v>339</v>
      </c>
      <c r="I33" s="374">
        <f>'Crop 3'!C176</f>
        <v>0</v>
      </c>
      <c r="J33" s="397"/>
      <c r="K33" s="363" t="s">
        <v>339</v>
      </c>
      <c r="L33" s="6">
        <f>'Crop 4'!C176</f>
        <v>0</v>
      </c>
      <c r="M33" s="387"/>
      <c r="N33" s="363" t="s">
        <v>339</v>
      </c>
      <c r="O33" s="6">
        <f>'Crop 5'!C176</f>
        <v>0</v>
      </c>
      <c r="P33" s="387"/>
    </row>
    <row r="34" spans="1:16" s="358" customFormat="1" ht="25.5" customHeight="1" thickBot="1" x14ac:dyDescent="0.5">
      <c r="A34" s="387"/>
      <c r="B34" s="378" t="s">
        <v>211</v>
      </c>
      <c r="C34" s="424">
        <f>'Crop 1 Assessment'!C18</f>
        <v>0</v>
      </c>
      <c r="D34" s="394"/>
      <c r="E34" s="378" t="s">
        <v>211</v>
      </c>
      <c r="F34" s="379">
        <f>'Crop 2'!C177</f>
        <v>0</v>
      </c>
      <c r="G34" s="397"/>
      <c r="H34" s="378" t="s">
        <v>211</v>
      </c>
      <c r="I34" s="379">
        <f>'Crop 3'!C177</f>
        <v>0</v>
      </c>
      <c r="J34" s="397"/>
      <c r="K34" s="378" t="s">
        <v>211</v>
      </c>
      <c r="L34" s="367">
        <f>'Crop 4'!C177</f>
        <v>0</v>
      </c>
      <c r="M34" s="387"/>
      <c r="N34" s="378" t="s">
        <v>211</v>
      </c>
      <c r="O34" s="367">
        <f>'Crop 5'!C177</f>
        <v>0</v>
      </c>
      <c r="P34" s="387"/>
    </row>
    <row r="35" spans="1:16" s="68" customFormat="1" ht="8.25" customHeight="1" thickBot="1" x14ac:dyDescent="0.5">
      <c r="A35" s="383"/>
      <c r="B35" s="383"/>
      <c r="C35" s="383"/>
      <c r="D35" s="395"/>
      <c r="E35" s="383"/>
      <c r="F35" s="383"/>
      <c r="G35" s="383"/>
      <c r="H35" s="383"/>
      <c r="I35" s="383"/>
      <c r="J35" s="383"/>
      <c r="K35" s="383"/>
      <c r="L35" s="383"/>
      <c r="M35" s="383"/>
      <c r="N35" s="383"/>
      <c r="O35" s="383"/>
      <c r="P35" s="383"/>
    </row>
    <row r="36" spans="1:16" s="369" customFormat="1" ht="25.5" customHeight="1" thickBot="1" x14ac:dyDescent="0.55000000000000004">
      <c r="A36" s="385"/>
      <c r="B36" s="1076" t="str">
        <f>"Crop 6: "&amp;'Crop 6'!B1</f>
        <v>Crop 6: write name here</v>
      </c>
      <c r="C36" s="1077"/>
      <c r="D36" s="385"/>
      <c r="E36" s="1074" t="str">
        <f>"Crop 7: "&amp;'Crop 7'!B1</f>
        <v>Crop 7: write name here</v>
      </c>
      <c r="F36" s="1075"/>
      <c r="G36" s="385"/>
      <c r="H36" s="1091" t="str">
        <f>"Crop 8: "&amp;'Crop 8'!B1</f>
        <v>Crop 8: write name here</v>
      </c>
      <c r="I36" s="1092"/>
      <c r="J36" s="385"/>
      <c r="K36" s="1093" t="str">
        <f>"Crop 9: "&amp;'Crop 9'!B1</f>
        <v>Crop 9: write name here</v>
      </c>
      <c r="L36" s="1094"/>
      <c r="M36" s="385"/>
      <c r="N36" s="1095" t="str">
        <f>"Crop 10: "&amp;'Crop 10'!B1</f>
        <v>Crop 10: write name here</v>
      </c>
      <c r="O36" s="1096"/>
      <c r="P36" s="385"/>
    </row>
    <row r="37" spans="1:16" s="358" customFormat="1" ht="25.5" customHeight="1" x14ac:dyDescent="0.45">
      <c r="A37" s="387"/>
      <c r="B37" s="429" t="s">
        <v>202</v>
      </c>
      <c r="C37" s="24">
        <f>'Crop 6'!C164</f>
        <v>0</v>
      </c>
      <c r="D37" s="387"/>
      <c r="E37" s="429" t="s">
        <v>202</v>
      </c>
      <c r="F37" s="24">
        <f>'Crop 7'!C164</f>
        <v>0</v>
      </c>
      <c r="G37" s="387"/>
      <c r="H37" s="429" t="s">
        <v>202</v>
      </c>
      <c r="I37" s="24">
        <f>'Crop 8'!C164</f>
        <v>0</v>
      </c>
      <c r="J37" s="387"/>
      <c r="K37" s="429" t="s">
        <v>202</v>
      </c>
      <c r="L37" s="24">
        <f>'Crop 9'!C164</f>
        <v>0</v>
      </c>
      <c r="M37" s="383"/>
      <c r="N37" s="429" t="s">
        <v>202</v>
      </c>
      <c r="O37" s="24">
        <f>'Crop 10'!C164</f>
        <v>0</v>
      </c>
      <c r="P37" s="387"/>
    </row>
    <row r="38" spans="1:16" s="358" customFormat="1" ht="25.5" customHeight="1" x14ac:dyDescent="0.45">
      <c r="A38" s="387"/>
      <c r="B38" s="428" t="s">
        <v>203</v>
      </c>
      <c r="C38" s="6">
        <f>'Crop 6'!C165</f>
        <v>0</v>
      </c>
      <c r="D38" s="387"/>
      <c r="E38" s="428" t="s">
        <v>203</v>
      </c>
      <c r="F38" s="6">
        <f>'Crop 7'!C165</f>
        <v>0</v>
      </c>
      <c r="G38" s="387"/>
      <c r="H38" s="428" t="s">
        <v>203</v>
      </c>
      <c r="I38" s="6">
        <f>'Crop 8'!C165</f>
        <v>0</v>
      </c>
      <c r="J38" s="387"/>
      <c r="K38" s="428" t="s">
        <v>203</v>
      </c>
      <c r="L38" s="6">
        <f>'Crop 9'!C165</f>
        <v>0</v>
      </c>
      <c r="M38" s="383"/>
      <c r="N38" s="428" t="s">
        <v>203</v>
      </c>
      <c r="O38" s="6">
        <f>'Crop 10'!C165</f>
        <v>0</v>
      </c>
      <c r="P38" s="387"/>
    </row>
    <row r="39" spans="1:16" s="29" customFormat="1" ht="25.5" customHeight="1" x14ac:dyDescent="0.45">
      <c r="A39" s="388"/>
      <c r="B39" s="8" t="s">
        <v>204</v>
      </c>
      <c r="C39" s="16">
        <f>'Crop 6'!C166</f>
        <v>0</v>
      </c>
      <c r="D39" s="388"/>
      <c r="E39" s="8" t="s">
        <v>204</v>
      </c>
      <c r="F39" s="16">
        <f>'Crop 7'!C166</f>
        <v>0</v>
      </c>
      <c r="G39" s="388"/>
      <c r="H39" s="8" t="s">
        <v>204</v>
      </c>
      <c r="I39" s="16">
        <f>'Crop 8'!C166</f>
        <v>0</v>
      </c>
      <c r="J39" s="388"/>
      <c r="K39" s="8" t="s">
        <v>204</v>
      </c>
      <c r="L39" s="16">
        <f>'Crop 9'!C166</f>
        <v>0</v>
      </c>
      <c r="M39" s="398"/>
      <c r="N39" s="8" t="s">
        <v>204</v>
      </c>
      <c r="O39" s="16">
        <f>'Crop 10'!C166</f>
        <v>0</v>
      </c>
      <c r="P39" s="388"/>
    </row>
    <row r="40" spans="1:16" s="370" customFormat="1" ht="25.5" customHeight="1" thickBot="1" x14ac:dyDescent="0.5">
      <c r="A40" s="389"/>
      <c r="B40" s="372" t="s">
        <v>40</v>
      </c>
      <c r="C40" s="377">
        <f>'Crop 6'!C167</f>
        <v>0</v>
      </c>
      <c r="D40" s="389"/>
      <c r="E40" s="372" t="s">
        <v>40</v>
      </c>
      <c r="F40" s="377">
        <f>'Crop 7'!C167</f>
        <v>0</v>
      </c>
      <c r="G40" s="389"/>
      <c r="H40" s="372" t="s">
        <v>40</v>
      </c>
      <c r="I40" s="377">
        <f>'Crop 8'!C167</f>
        <v>0</v>
      </c>
      <c r="J40" s="389"/>
      <c r="K40" s="8" t="s">
        <v>40</v>
      </c>
      <c r="L40" s="377">
        <f>'Crop 9'!C167</f>
        <v>0</v>
      </c>
      <c r="M40" s="398"/>
      <c r="N40" s="8" t="s">
        <v>40</v>
      </c>
      <c r="O40" s="377">
        <f>'Crop 10'!C167</f>
        <v>0</v>
      </c>
      <c r="P40" s="389"/>
    </row>
    <row r="41" spans="1:16" s="29" customFormat="1" ht="25.5" customHeight="1" x14ac:dyDescent="0.45">
      <c r="A41" s="388"/>
      <c r="B41" s="423" t="s">
        <v>205</v>
      </c>
      <c r="C41" s="425">
        <f>'Crop 6'!C168</f>
        <v>0</v>
      </c>
      <c r="D41" s="388"/>
      <c r="E41" s="423" t="s">
        <v>205</v>
      </c>
      <c r="F41" s="426">
        <f>'Crop 7'!C168</f>
        <v>0</v>
      </c>
      <c r="G41" s="388"/>
      <c r="H41" s="423" t="s">
        <v>205</v>
      </c>
      <c r="I41" s="426">
        <f>'Crop 8'!C168</f>
        <v>0</v>
      </c>
      <c r="J41" s="388"/>
      <c r="K41" s="423" t="s">
        <v>205</v>
      </c>
      <c r="L41" s="426">
        <f>'Crop 9'!C168</f>
        <v>0</v>
      </c>
      <c r="M41" s="398"/>
      <c r="N41" s="423" t="s">
        <v>205</v>
      </c>
      <c r="O41" s="426">
        <f>'Crop 10'!C168</f>
        <v>0</v>
      </c>
      <c r="P41" s="388"/>
    </row>
    <row r="42" spans="1:16" ht="25.5" customHeight="1" x14ac:dyDescent="0.45">
      <c r="A42" s="383"/>
      <c r="B42" s="2" t="s">
        <v>173</v>
      </c>
      <c r="C42" s="374" t="str">
        <f>'Crop 6'!C169</f>
        <v>lbs, ct, bu</v>
      </c>
      <c r="D42" s="383"/>
      <c r="E42" s="2" t="s">
        <v>173</v>
      </c>
      <c r="F42" s="374" t="str">
        <f>'Crop 7'!C169</f>
        <v>lbs, ct, bu</v>
      </c>
      <c r="G42" s="383"/>
      <c r="H42" s="2" t="s">
        <v>173</v>
      </c>
      <c r="I42" s="374" t="str">
        <f>'Crop 8'!C169</f>
        <v>lbs, ct, bu</v>
      </c>
      <c r="J42" s="383"/>
      <c r="K42" s="2" t="s">
        <v>173</v>
      </c>
      <c r="L42" s="374" t="str">
        <f>'Crop 9'!C169</f>
        <v>lbs, ct, bu</v>
      </c>
      <c r="M42" s="383"/>
      <c r="N42" s="2" t="s">
        <v>173</v>
      </c>
      <c r="O42" s="374" t="str">
        <f>'Crop 10'!C169</f>
        <v>lbs, ct, bu</v>
      </c>
      <c r="P42" s="383"/>
    </row>
    <row r="43" spans="1:16" s="358" customFormat="1" ht="25.5" customHeight="1" x14ac:dyDescent="0.45">
      <c r="A43" s="387"/>
      <c r="B43" s="363" t="s">
        <v>383</v>
      </c>
      <c r="C43" s="6">
        <f>'Crop 6'!C170</f>
        <v>0</v>
      </c>
      <c r="D43" s="387"/>
      <c r="E43" s="363" t="s">
        <v>383</v>
      </c>
      <c r="F43" s="6">
        <f>'Crop 7'!C170</f>
        <v>0</v>
      </c>
      <c r="G43" s="387"/>
      <c r="H43" s="363" t="s">
        <v>383</v>
      </c>
      <c r="I43" s="6">
        <f>'Crop 8'!C170</f>
        <v>0</v>
      </c>
      <c r="J43" s="387"/>
      <c r="K43" s="363" t="s">
        <v>383</v>
      </c>
      <c r="L43" s="6">
        <f>'Crop 9'!C170</f>
        <v>0</v>
      </c>
      <c r="M43" s="387"/>
      <c r="N43" s="363" t="s">
        <v>383</v>
      </c>
      <c r="O43" s="6">
        <f>'Crop 10'!C170</f>
        <v>0</v>
      </c>
      <c r="P43" s="387"/>
    </row>
    <row r="44" spans="1:16" s="371" customFormat="1" ht="25.5" customHeight="1" x14ac:dyDescent="0.45">
      <c r="A44" s="386"/>
      <c r="B44" s="808" t="s">
        <v>337</v>
      </c>
      <c r="C44" s="807">
        <f>'Crop 6'!C171</f>
        <v>0</v>
      </c>
      <c r="D44" s="386"/>
      <c r="E44" s="808" t="s">
        <v>337</v>
      </c>
      <c r="F44" s="807">
        <f>'Crop 7'!C171</f>
        <v>0</v>
      </c>
      <c r="G44" s="386"/>
      <c r="H44" s="808" t="s">
        <v>337</v>
      </c>
      <c r="I44" s="807">
        <f>'Crop 8'!C171</f>
        <v>0</v>
      </c>
      <c r="J44" s="386"/>
      <c r="K44" s="808" t="s">
        <v>337</v>
      </c>
      <c r="L44" s="807">
        <f>'Crop 9'!C171</f>
        <v>0</v>
      </c>
      <c r="M44" s="386"/>
      <c r="N44" s="808" t="s">
        <v>337</v>
      </c>
      <c r="O44" s="807">
        <f>'Crop 10'!C171</f>
        <v>0</v>
      </c>
      <c r="P44" s="386"/>
    </row>
    <row r="45" spans="1:16" s="358" customFormat="1" ht="25.5" customHeight="1" thickBot="1" x14ac:dyDescent="0.5">
      <c r="A45" s="387"/>
      <c r="B45" s="366" t="s">
        <v>195</v>
      </c>
      <c r="C45" s="26">
        <f>'Crop 6'!C172</f>
        <v>0</v>
      </c>
      <c r="D45" s="392"/>
      <c r="E45" s="366" t="s">
        <v>195</v>
      </c>
      <c r="F45" s="376">
        <f>'Crop 7'!C172</f>
        <v>0</v>
      </c>
      <c r="G45" s="388"/>
      <c r="H45" s="124" t="s">
        <v>195</v>
      </c>
      <c r="I45" s="375">
        <f>'Crop 8'!C172</f>
        <v>0</v>
      </c>
      <c r="J45" s="388"/>
      <c r="K45" s="366" t="s">
        <v>195</v>
      </c>
      <c r="L45" s="5">
        <f>'Crop 9'!C172</f>
        <v>0</v>
      </c>
      <c r="M45" s="387"/>
      <c r="N45" s="366" t="s">
        <v>195</v>
      </c>
      <c r="O45" s="5">
        <f>'Crop 10'!C172</f>
        <v>0</v>
      </c>
      <c r="P45" s="387"/>
    </row>
    <row r="46" spans="1:16" s="889" customFormat="1" ht="25.5" customHeight="1" x14ac:dyDescent="0.45">
      <c r="A46" s="884"/>
      <c r="B46" s="890" t="s">
        <v>400</v>
      </c>
      <c r="C46" s="893">
        <f>'Crop 6'!C173</f>
        <v>0</v>
      </c>
      <c r="D46" s="886"/>
      <c r="E46" s="890" t="s">
        <v>400</v>
      </c>
      <c r="F46" s="892">
        <f>'Crop 7'!C173</f>
        <v>0</v>
      </c>
      <c r="G46" s="884"/>
      <c r="H46" s="890" t="s">
        <v>400</v>
      </c>
      <c r="I46" s="892">
        <f>'Crop 8'!C173</f>
        <v>0</v>
      </c>
      <c r="J46" s="884"/>
      <c r="K46" s="890" t="s">
        <v>400</v>
      </c>
      <c r="L46" s="891">
        <f>'Crop 9'!C173</f>
        <v>0</v>
      </c>
      <c r="M46" s="884"/>
      <c r="N46" s="890" t="s">
        <v>400</v>
      </c>
      <c r="O46" s="891">
        <f>'Crop 10'!C173</f>
        <v>0</v>
      </c>
      <c r="P46" s="884"/>
    </row>
    <row r="47" spans="1:16" s="889" customFormat="1" ht="25.5" customHeight="1" x14ac:dyDescent="0.45">
      <c r="A47" s="884"/>
      <c r="B47" s="885" t="s">
        <v>391</v>
      </c>
      <c r="C47" s="879">
        <f>'Crop 6'!C174</f>
        <v>0</v>
      </c>
      <c r="D47" s="886"/>
      <c r="E47" s="885" t="s">
        <v>391</v>
      </c>
      <c r="F47" s="887">
        <f>'Crop 7'!C174</f>
        <v>0</v>
      </c>
      <c r="G47" s="884"/>
      <c r="H47" s="885" t="s">
        <v>391</v>
      </c>
      <c r="I47" s="887">
        <f>'Crop 8'!C174</f>
        <v>0</v>
      </c>
      <c r="J47" s="884"/>
      <c r="K47" s="885" t="s">
        <v>391</v>
      </c>
      <c r="L47" s="888">
        <f>'Crop 9'!C174</f>
        <v>0</v>
      </c>
      <c r="M47" s="884"/>
      <c r="N47" s="885" t="s">
        <v>391</v>
      </c>
      <c r="O47" s="888">
        <f>'Crop 10'!C174</f>
        <v>0</v>
      </c>
      <c r="P47" s="884"/>
    </row>
    <row r="48" spans="1:16" s="358" customFormat="1" ht="25.5" customHeight="1" thickBot="1" x14ac:dyDescent="0.5">
      <c r="A48" s="387"/>
      <c r="B48" s="366" t="s">
        <v>387</v>
      </c>
      <c r="C48" s="26">
        <f>'Crop 6'!C175</f>
        <v>0</v>
      </c>
      <c r="D48" s="392"/>
      <c r="E48" s="366" t="s">
        <v>387</v>
      </c>
      <c r="F48" s="376">
        <f>'Crop 7'!C175</f>
        <v>0</v>
      </c>
      <c r="G48" s="388"/>
      <c r="H48" s="366" t="s">
        <v>387</v>
      </c>
      <c r="I48" s="376">
        <f>'Crop 8'!C175</f>
        <v>0</v>
      </c>
      <c r="J48" s="388"/>
      <c r="K48" s="366" t="s">
        <v>387</v>
      </c>
      <c r="L48" s="5">
        <f>'Crop 9'!C175</f>
        <v>0</v>
      </c>
      <c r="M48" s="387"/>
      <c r="N48" s="366" t="s">
        <v>387</v>
      </c>
      <c r="O48" s="5">
        <f>'Crop 10'!C175</f>
        <v>0</v>
      </c>
      <c r="P48" s="387"/>
    </row>
    <row r="49" spans="1:16" s="358" customFormat="1" ht="25.5" customHeight="1" x14ac:dyDescent="0.45">
      <c r="A49" s="387"/>
      <c r="B49" s="363" t="s">
        <v>339</v>
      </c>
      <c r="C49" s="6">
        <f>'Crop 6'!C176</f>
        <v>0</v>
      </c>
      <c r="D49" s="387"/>
      <c r="E49" s="363" t="s">
        <v>339</v>
      </c>
      <c r="F49" s="6">
        <f>'Crop 7'!C176</f>
        <v>0</v>
      </c>
      <c r="G49" s="387"/>
      <c r="H49" s="363" t="s">
        <v>339</v>
      </c>
      <c r="I49" s="6">
        <f>'Crop 8'!C176</f>
        <v>0</v>
      </c>
      <c r="J49" s="387"/>
      <c r="K49" s="363" t="s">
        <v>339</v>
      </c>
      <c r="L49" s="6">
        <f>'Crop 9'!C176</f>
        <v>0</v>
      </c>
      <c r="M49" s="383"/>
      <c r="N49" s="363" t="s">
        <v>339</v>
      </c>
      <c r="O49" s="6">
        <f>'Crop 10'!C176</f>
        <v>0</v>
      </c>
      <c r="P49" s="387"/>
    </row>
    <row r="50" spans="1:16" s="358" customFormat="1" ht="25.5" customHeight="1" thickBot="1" x14ac:dyDescent="0.5">
      <c r="A50" s="387"/>
      <c r="B50" s="378" t="s">
        <v>211</v>
      </c>
      <c r="C50" s="367">
        <f>'Crop 6'!C177</f>
        <v>0</v>
      </c>
      <c r="D50" s="387"/>
      <c r="E50" s="378" t="s">
        <v>211</v>
      </c>
      <c r="F50" s="367">
        <f>'Crop 7'!C177</f>
        <v>0</v>
      </c>
      <c r="G50" s="387"/>
      <c r="H50" s="378" t="s">
        <v>211</v>
      </c>
      <c r="I50" s="367">
        <f>'Crop 8'!C177</f>
        <v>0</v>
      </c>
      <c r="J50" s="387"/>
      <c r="K50" s="378" t="s">
        <v>211</v>
      </c>
      <c r="L50" s="367">
        <f>'Crop 9'!C177</f>
        <v>0</v>
      </c>
      <c r="M50" s="383"/>
      <c r="N50" s="378" t="s">
        <v>211</v>
      </c>
      <c r="O50" s="367">
        <f>'Crop 10'!C177</f>
        <v>0</v>
      </c>
      <c r="P50" s="387"/>
    </row>
    <row r="51" spans="1:16" s="68" customFormat="1" ht="10.5" customHeight="1" x14ac:dyDescent="0.45">
      <c r="A51" s="383"/>
      <c r="B51" s="383"/>
      <c r="C51" s="383"/>
      <c r="D51" s="383"/>
      <c r="E51" s="383"/>
      <c r="F51" s="383"/>
      <c r="G51" s="383"/>
      <c r="H51" s="383"/>
      <c r="I51" s="383"/>
      <c r="J51" s="383"/>
      <c r="K51" s="383"/>
      <c r="L51" s="383"/>
      <c r="M51" s="383"/>
      <c r="N51" s="383"/>
      <c r="O51" s="383"/>
      <c r="P51" s="383"/>
    </row>
    <row r="52" spans="1:16" ht="25.5" customHeight="1" thickBot="1" x14ac:dyDescent="0.5">
      <c r="B52" s="228"/>
      <c r="C52" s="228"/>
      <c r="D52" s="368"/>
      <c r="E52" s="228"/>
    </row>
    <row r="53" spans="1:16" ht="29.25" customHeight="1" thickBot="1" x14ac:dyDescent="0.6">
      <c r="B53" s="1080" t="s">
        <v>363</v>
      </c>
      <c r="C53" s="1081"/>
      <c r="D53" s="1081"/>
      <c r="E53" s="1081"/>
      <c r="F53" s="1081"/>
      <c r="G53" s="1082"/>
    </row>
    <row r="54" spans="1:16" ht="33" customHeight="1" x14ac:dyDescent="0.55000000000000004">
      <c r="B54" s="1103" t="s">
        <v>344</v>
      </c>
      <c r="C54" s="1104"/>
      <c r="D54" s="1104"/>
      <c r="E54" s="1104"/>
      <c r="F54" s="1083">
        <f>C22+F22+I22+L22+O22+C38+F38+I38+L38+O38</f>
        <v>0</v>
      </c>
      <c r="G54" s="1084"/>
      <c r="J54" s="28"/>
    </row>
    <row r="55" spans="1:16" ht="33" customHeight="1" x14ac:dyDescent="0.55000000000000004">
      <c r="B55" s="1078" t="s">
        <v>345</v>
      </c>
      <c r="C55" s="1079"/>
      <c r="D55" s="1079"/>
      <c r="E55" s="1079"/>
      <c r="F55" s="1109">
        <f>C23+F23+I23+L23+O23+C39+F39+I39+L39+O39</f>
        <v>0</v>
      </c>
      <c r="G55" s="1110"/>
      <c r="J55" s="28"/>
    </row>
    <row r="56" spans="1:16" ht="33" customHeight="1" x14ac:dyDescent="0.55000000000000004">
      <c r="B56" s="1078" t="s">
        <v>258</v>
      </c>
      <c r="C56" s="1079"/>
      <c r="D56" s="1079"/>
      <c r="E56" s="1079"/>
      <c r="F56" s="1085">
        <f>'Covering Overheads + Profit'!D12*'Covering Overheads + Profit'!L9</f>
        <v>0</v>
      </c>
      <c r="G56" s="1086"/>
      <c r="J56" s="28"/>
    </row>
    <row r="57" spans="1:16" ht="33" customHeight="1" x14ac:dyDescent="0.55000000000000004">
      <c r="B57" s="1078" t="s">
        <v>347</v>
      </c>
      <c r="C57" s="1079"/>
      <c r="D57" s="1079"/>
      <c r="E57" s="1079"/>
      <c r="F57" s="1087">
        <f>IFERROR(F55/F54,0)</f>
        <v>0</v>
      </c>
      <c r="G57" s="1088"/>
      <c r="J57" s="28"/>
    </row>
    <row r="58" spans="1:16" ht="33" customHeight="1" x14ac:dyDescent="0.55000000000000004">
      <c r="B58" s="1078" t="s">
        <v>348</v>
      </c>
      <c r="C58" s="1079"/>
      <c r="D58" s="1079"/>
      <c r="E58" s="1079"/>
      <c r="F58" s="1087">
        <f>IFERROR(F56/F54,0)</f>
        <v>0</v>
      </c>
      <c r="G58" s="1088"/>
      <c r="J58" s="28"/>
    </row>
    <row r="59" spans="1:16" ht="36.75" customHeight="1" thickBot="1" x14ac:dyDescent="0.6">
      <c r="B59" s="1105" t="s">
        <v>346</v>
      </c>
      <c r="C59" s="1106"/>
      <c r="D59" s="1106"/>
      <c r="E59" s="1106"/>
      <c r="F59" s="1113">
        <f>F55-F56</f>
        <v>0</v>
      </c>
      <c r="G59" s="1114"/>
      <c r="J59" s="28"/>
    </row>
    <row r="60" spans="1:16" ht="35.25" customHeight="1" thickBot="1" x14ac:dyDescent="0.5">
      <c r="B60" s="1111" t="s">
        <v>151</v>
      </c>
      <c r="C60" s="1112"/>
      <c r="D60" s="1112"/>
      <c r="E60" s="1112"/>
      <c r="F60" s="1089">
        <f>'Describe Your Farm'!C33</f>
        <v>0</v>
      </c>
      <c r="G60" s="1090"/>
    </row>
  </sheetData>
  <sheetProtection sheet="1" objects="1" scenarios="1" selectLockedCells="1"/>
  <mergeCells count="26">
    <mergeCell ref="F60:G60"/>
    <mergeCell ref="H36:I36"/>
    <mergeCell ref="K36:L36"/>
    <mergeCell ref="N36:O36"/>
    <mergeCell ref="B20:C20"/>
    <mergeCell ref="E20:F20"/>
    <mergeCell ref="K20:L20"/>
    <mergeCell ref="B54:E54"/>
    <mergeCell ref="B55:E55"/>
    <mergeCell ref="B56:E56"/>
    <mergeCell ref="B59:E59"/>
    <mergeCell ref="B57:E57"/>
    <mergeCell ref="H20:I20"/>
    <mergeCell ref="F55:G55"/>
    <mergeCell ref="B60:E60"/>
    <mergeCell ref="F59:G59"/>
    <mergeCell ref="B2:D2"/>
    <mergeCell ref="N20:O20"/>
    <mergeCell ref="E36:F36"/>
    <mergeCell ref="B36:C36"/>
    <mergeCell ref="B58:E58"/>
    <mergeCell ref="B53:G53"/>
    <mergeCell ref="F54:G54"/>
    <mergeCell ref="F56:G56"/>
    <mergeCell ref="F57:G57"/>
    <mergeCell ref="F58:G58"/>
  </mergeCells>
  <pageMargins left="0.25" right="0.25" top="0.75" bottom="0.75" header="0.3" footer="0.3"/>
  <pageSetup scale="54" fitToHeight="0" orientation="landscape" r:id="rId1"/>
  <headerFooter>
    <oddHeader>&amp;A</oddHeader>
    <oddFooter>&amp;F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37"/>
  <sheetViews>
    <sheetView zoomScale="77" zoomScaleNormal="77" workbookViewId="0">
      <selection activeCell="D19" sqref="D19"/>
    </sheetView>
  </sheetViews>
  <sheetFormatPr defaultColWidth="8.81640625" defaultRowHeight="15.5" x14ac:dyDescent="0.35"/>
  <cols>
    <col min="1" max="1" width="2.7265625" style="330" customWidth="1"/>
    <col min="2" max="2" width="26.81640625" style="330" customWidth="1"/>
    <col min="3" max="3" width="23.54296875" style="330" customWidth="1"/>
    <col min="4" max="4" width="20.7265625" style="330" customWidth="1"/>
    <col min="5" max="5" width="21" style="626" customWidth="1"/>
    <col min="6" max="6" width="28" style="330" customWidth="1"/>
    <col min="7" max="7" width="17.81640625" style="330" customWidth="1"/>
    <col min="8" max="8" width="15.7265625" style="330" customWidth="1"/>
    <col min="9" max="9" width="1.81640625" style="330" customWidth="1"/>
    <col min="10" max="11" width="15.7265625" style="330" customWidth="1"/>
    <col min="12" max="12" width="12.54296875" style="328" customWidth="1"/>
    <col min="13" max="13" width="15.7265625" style="330" customWidth="1"/>
    <col min="14" max="16384" width="8.81640625" style="330"/>
  </cols>
  <sheetData>
    <row r="1" spans="2:12" ht="16" thickBot="1" x14ac:dyDescent="0.4"/>
    <row r="2" spans="2:12" ht="26.5" thickBot="1" x14ac:dyDescent="0.4">
      <c r="B2" s="1123" t="s">
        <v>385</v>
      </c>
      <c r="C2" s="1124"/>
      <c r="D2" s="1125"/>
    </row>
    <row r="3" spans="2:12" ht="23.5" x14ac:dyDescent="0.35">
      <c r="B3" s="477"/>
      <c r="C3" s="477"/>
    </row>
    <row r="4" spans="2:12" ht="23.5" x14ac:dyDescent="0.35">
      <c r="B4" s="477"/>
      <c r="C4" s="477"/>
    </row>
    <row r="5" spans="2:12" ht="23.5" x14ac:dyDescent="0.35">
      <c r="B5" s="477"/>
      <c r="C5" s="477"/>
    </row>
    <row r="6" spans="2:12" ht="23.5" x14ac:dyDescent="0.35">
      <c r="B6" s="477"/>
      <c r="C6" s="477"/>
    </row>
    <row r="7" spans="2:12" ht="24" thickBot="1" x14ac:dyDescent="0.4">
      <c r="B7" s="477"/>
      <c r="C7" s="477"/>
    </row>
    <row r="8" spans="2:12" s="478" customFormat="1" ht="21" customHeight="1" thickBot="1" x14ac:dyDescent="0.5">
      <c r="B8" s="1117" t="s">
        <v>386</v>
      </c>
      <c r="C8" s="1118"/>
      <c r="D8" s="1119"/>
      <c r="F8" s="1120" t="s">
        <v>260</v>
      </c>
      <c r="G8" s="1121"/>
      <c r="H8" s="1122"/>
      <c r="I8" s="873"/>
      <c r="J8" s="1115" t="s">
        <v>277</v>
      </c>
      <c r="K8" s="1116"/>
      <c r="L8" s="929">
        <f>'All Crops Assessment'!C22+'All Crops Assessment'!F22+'All Crops Assessment'!I22+'All Crops Assessment'!L22+'All Crops Assessment'!O22+'All Crops Assessment'!C38+'All Crops Assessment'!F38+'All Crops Assessment'!I38+'All Crops Assessment'!L38+'All Crops Assessment'!O38</f>
        <v>0</v>
      </c>
    </row>
    <row r="9" spans="2:12" s="478" customFormat="1" ht="21" customHeight="1" x14ac:dyDescent="0.45">
      <c r="B9" s="599" t="s">
        <v>373</v>
      </c>
      <c r="C9" s="598"/>
      <c r="D9" s="600">
        <f>' Labor Overheads'!D28</f>
        <v>0</v>
      </c>
      <c r="F9" s="478" t="s">
        <v>188</v>
      </c>
      <c r="G9" s="481">
        <f>'Describe Your Farm'!C28</f>
        <v>0</v>
      </c>
      <c r="H9" s="482">
        <f>IFERROR(G9/G14,0)</f>
        <v>0</v>
      </c>
      <c r="I9" s="482"/>
      <c r="J9" s="930"/>
      <c r="K9" s="931" t="s">
        <v>278</v>
      </c>
      <c r="L9" s="932">
        <f>IFERROR(L8/G14,0)</f>
        <v>0</v>
      </c>
    </row>
    <row r="10" spans="2:12" s="478" customFormat="1" ht="21" customHeight="1" x14ac:dyDescent="0.45">
      <c r="B10" s="479" t="s">
        <v>24</v>
      </c>
      <c r="D10" s="480">
        <f>'Cash Overheads'!C62</f>
        <v>0</v>
      </c>
      <c r="F10" s="478" t="s">
        <v>276</v>
      </c>
      <c r="G10" s="481">
        <f>'Describe Your Farm'!C29</f>
        <v>0</v>
      </c>
      <c r="H10" s="482">
        <f>IFERROR(G10/G14,0)</f>
        <v>0</v>
      </c>
      <c r="I10" s="482"/>
      <c r="J10" s="1129" t="s">
        <v>437</v>
      </c>
      <c r="K10" s="1129"/>
      <c r="L10" s="1129"/>
    </row>
    <row r="11" spans="2:12" s="478" customFormat="1" ht="21" customHeight="1" x14ac:dyDescent="0.45">
      <c r="B11" s="479" t="s">
        <v>376</v>
      </c>
      <c r="D11" s="480">
        <f>'Depreciation Overheads'!F76</f>
        <v>0</v>
      </c>
      <c r="F11" s="478" t="s">
        <v>187</v>
      </c>
      <c r="G11" s="481">
        <f>'Describe Your Farm'!C30</f>
        <v>0</v>
      </c>
      <c r="H11" s="482">
        <f>IFERROR(G11/G14,0)</f>
        <v>0</v>
      </c>
      <c r="I11" s="482"/>
      <c r="J11" s="1130"/>
      <c r="K11" s="1130"/>
      <c r="L11" s="1130"/>
    </row>
    <row r="12" spans="2:12" s="478" customFormat="1" ht="21" customHeight="1" x14ac:dyDescent="0.45">
      <c r="B12" s="839" t="s">
        <v>258</v>
      </c>
      <c r="C12" s="483"/>
      <c r="D12" s="840">
        <f>D9+D10+D11</f>
        <v>0</v>
      </c>
      <c r="F12" s="478" t="s">
        <v>106</v>
      </c>
      <c r="G12" s="481">
        <f>'Describe Your Farm'!C31</f>
        <v>0</v>
      </c>
      <c r="H12" s="482">
        <f>IFERROR(G12/G14,0)</f>
        <v>0</v>
      </c>
      <c r="I12" s="482"/>
      <c r="J12" s="1130"/>
      <c r="K12" s="1130"/>
      <c r="L12" s="1130"/>
    </row>
    <row r="13" spans="2:12" s="478" customFormat="1" ht="21" customHeight="1" x14ac:dyDescent="0.45">
      <c r="B13" s="599" t="s">
        <v>416</v>
      </c>
      <c r="C13" s="921"/>
      <c r="D13" s="922">
        <f>L9</f>
        <v>0</v>
      </c>
      <c r="G13" s="481"/>
      <c r="H13" s="482"/>
      <c r="I13" s="482"/>
    </row>
    <row r="14" spans="2:12" s="478" customFormat="1" ht="21" customHeight="1" thickBot="1" x14ac:dyDescent="0.5">
      <c r="B14" s="842" t="s">
        <v>388</v>
      </c>
      <c r="C14" s="841"/>
      <c r="D14" s="843">
        <f>D12*L9</f>
        <v>0</v>
      </c>
      <c r="F14" s="484" t="s">
        <v>201</v>
      </c>
      <c r="G14" s="481">
        <f>SUM(G9:G12)</f>
        <v>0</v>
      </c>
      <c r="H14" s="482">
        <f>SUM(H9:H12)</f>
        <v>0</v>
      </c>
      <c r="I14" s="482"/>
    </row>
    <row r="15" spans="2:12" s="478" customFormat="1" ht="21" customHeight="1" thickBot="1" x14ac:dyDescent="0.5">
      <c r="B15" s="923"/>
      <c r="C15" s="924"/>
      <c r="D15" s="486"/>
      <c r="E15" s="925"/>
      <c r="F15" s="601" t="s">
        <v>259</v>
      </c>
      <c r="G15" s="481"/>
      <c r="H15" s="482"/>
      <c r="I15" s="482"/>
    </row>
    <row r="16" spans="2:12" s="478" customFormat="1" ht="21" customHeight="1" thickBot="1" x14ac:dyDescent="0.5">
      <c r="B16" s="1117" t="s">
        <v>417</v>
      </c>
      <c r="C16" s="1118"/>
      <c r="D16" s="1119"/>
      <c r="E16" s="925"/>
      <c r="F16" s="484"/>
      <c r="G16" s="481"/>
      <c r="H16" s="482"/>
      <c r="I16" s="482"/>
    </row>
    <row r="17" spans="2:12" s="478" customFormat="1" ht="21" customHeight="1" x14ac:dyDescent="0.45">
      <c r="B17" s="839" t="s">
        <v>396</v>
      </c>
      <c r="C17" s="483"/>
      <c r="D17" s="840">
        <f>'Describe Your Farm'!C33</f>
        <v>0</v>
      </c>
    </row>
    <row r="18" spans="2:12" s="478" customFormat="1" ht="21" customHeight="1" thickBot="1" x14ac:dyDescent="0.5">
      <c r="B18" s="844" t="s">
        <v>389</v>
      </c>
      <c r="C18" s="844"/>
      <c r="D18" s="845">
        <f>D17*L9</f>
        <v>0</v>
      </c>
      <c r="F18" s="330"/>
      <c r="G18" s="330"/>
      <c r="H18" s="330"/>
      <c r="I18" s="330"/>
      <c r="K18" s="330"/>
    </row>
    <row r="19" spans="2:12" ht="19" thickBot="1" x14ac:dyDescent="0.5">
      <c r="B19" s="485"/>
      <c r="C19" s="486"/>
      <c r="D19" s="487"/>
      <c r="E19" s="330"/>
      <c r="F19" s="478"/>
      <c r="G19" s="478"/>
      <c r="H19" s="478"/>
      <c r="I19" s="478"/>
      <c r="J19" s="328"/>
      <c r="K19" s="478"/>
      <c r="L19" s="330"/>
    </row>
    <row r="20" spans="2:12" s="478" customFormat="1" ht="24" thickBot="1" x14ac:dyDescent="0.5">
      <c r="B20" s="1126" t="s">
        <v>206</v>
      </c>
      <c r="C20" s="1127"/>
      <c r="D20" s="1128"/>
      <c r="E20" s="855"/>
      <c r="F20" s="488"/>
      <c r="G20" s="488"/>
      <c r="H20" s="488"/>
      <c r="I20" s="488"/>
      <c r="K20" s="488"/>
    </row>
    <row r="21" spans="2:12" s="488" customFormat="1" ht="39" customHeight="1" thickBot="1" x14ac:dyDescent="0.55000000000000004">
      <c r="B21" s="489" t="s">
        <v>207</v>
      </c>
      <c r="C21" s="490" t="s">
        <v>202</v>
      </c>
      <c r="D21" s="490" t="s">
        <v>209</v>
      </c>
      <c r="E21" s="490" t="s">
        <v>383</v>
      </c>
      <c r="F21" s="846" t="s">
        <v>390</v>
      </c>
      <c r="G21" s="491"/>
      <c r="H21" s="491"/>
      <c r="I21" s="491"/>
      <c r="K21" s="491"/>
    </row>
    <row r="22" spans="2:12" s="491" customFormat="1" ht="32.25" customHeight="1" x14ac:dyDescent="0.5">
      <c r="B22" s="492" t="str">
        <f>"1: "&amp;Crop1!F9</f>
        <v>1: write crop name here</v>
      </c>
      <c r="C22" s="493">
        <f>'All Crops Assessment'!C21</f>
        <v>0</v>
      </c>
      <c r="D22" s="494">
        <f>IFERROR(C22/C33,0)</f>
        <v>0</v>
      </c>
      <c r="E22" s="495">
        <f>D22*D14</f>
        <v>0</v>
      </c>
      <c r="F22" s="847">
        <f>D22*D18</f>
        <v>0</v>
      </c>
      <c r="G22" s="496"/>
      <c r="H22" s="496"/>
      <c r="I22" s="496"/>
      <c r="K22" s="496"/>
    </row>
    <row r="23" spans="2:12" s="496" customFormat="1" ht="32.25" customHeight="1" x14ac:dyDescent="0.5">
      <c r="B23" s="497" t="str">
        <f>"2: "&amp;'Crop 2'!B1</f>
        <v>2: write name here</v>
      </c>
      <c r="C23" s="498">
        <f>'All Crops Assessment'!F21</f>
        <v>0</v>
      </c>
      <c r="D23" s="499">
        <f>IFERROR(C23/C33,0)</f>
        <v>0</v>
      </c>
      <c r="E23" s="500">
        <f>D23*D14</f>
        <v>0</v>
      </c>
      <c r="F23" s="500">
        <f>D23*D18</f>
        <v>0</v>
      </c>
    </row>
    <row r="24" spans="2:12" s="496" customFormat="1" ht="32.25" customHeight="1" x14ac:dyDescent="0.5">
      <c r="B24" s="497" t="str">
        <f>"3: "&amp;'Crop 3'!B1</f>
        <v>3: write name here</v>
      </c>
      <c r="C24" s="498">
        <f>'All Crops Assessment'!I21</f>
        <v>0</v>
      </c>
      <c r="D24" s="499">
        <f>IFERROR(C24/C33,0)</f>
        <v>0</v>
      </c>
      <c r="E24" s="500">
        <f>D24*D14</f>
        <v>0</v>
      </c>
      <c r="F24" s="500">
        <f>D24*D18</f>
        <v>0</v>
      </c>
    </row>
    <row r="25" spans="2:12" s="496" customFormat="1" ht="32.25" customHeight="1" x14ac:dyDescent="0.5">
      <c r="B25" s="497" t="str">
        <f>"4: "&amp;'Crop 4'!B1</f>
        <v>4: write name here</v>
      </c>
      <c r="C25" s="498">
        <f>'All Crops Assessment'!L21</f>
        <v>0</v>
      </c>
      <c r="D25" s="499">
        <f>IFERROR(C25/C33,0)</f>
        <v>0</v>
      </c>
      <c r="E25" s="500">
        <f>D25*D14</f>
        <v>0</v>
      </c>
      <c r="F25" s="500">
        <f>D25*D18</f>
        <v>0</v>
      </c>
    </row>
    <row r="26" spans="2:12" s="496" customFormat="1" ht="32.25" customHeight="1" x14ac:dyDescent="0.5">
      <c r="B26" s="497" t="str">
        <f>"5: "&amp;'Crop 5'!B1</f>
        <v>5: write name here</v>
      </c>
      <c r="C26" s="498">
        <f>'All Crops Assessment'!O21</f>
        <v>0</v>
      </c>
      <c r="D26" s="499">
        <f>IFERROR(C26/C33,0)</f>
        <v>0</v>
      </c>
      <c r="E26" s="500">
        <f>D26*D14</f>
        <v>0</v>
      </c>
      <c r="F26" s="500">
        <f>D26*D18</f>
        <v>0</v>
      </c>
    </row>
    <row r="27" spans="2:12" s="496" customFormat="1" ht="32.25" customHeight="1" x14ac:dyDescent="0.5">
      <c r="B27" s="497" t="str">
        <f>"6: "&amp;'Crop 6'!B1</f>
        <v>6: write name here</v>
      </c>
      <c r="C27" s="498">
        <f>'All Crops Assessment'!C37</f>
        <v>0</v>
      </c>
      <c r="D27" s="499">
        <f>IFERROR(C27/C33,0)</f>
        <v>0</v>
      </c>
      <c r="E27" s="500">
        <f>D27*D14</f>
        <v>0</v>
      </c>
      <c r="F27" s="500">
        <f>D27*D18</f>
        <v>0</v>
      </c>
    </row>
    <row r="28" spans="2:12" s="496" customFormat="1" ht="32.25" customHeight="1" x14ac:dyDescent="0.5">
      <c r="B28" s="497" t="str">
        <f>"7: "&amp;'Crop 7'!B1</f>
        <v>7: write name here</v>
      </c>
      <c r="C28" s="498">
        <f>'All Crops Assessment'!F37</f>
        <v>0</v>
      </c>
      <c r="D28" s="499">
        <f>IFERROR(C28/C33,0)</f>
        <v>0</v>
      </c>
      <c r="E28" s="500">
        <f>D28*D14</f>
        <v>0</v>
      </c>
      <c r="F28" s="500">
        <f>D28*D18</f>
        <v>0</v>
      </c>
    </row>
    <row r="29" spans="2:12" s="496" customFormat="1" ht="32.25" customHeight="1" x14ac:dyDescent="0.5">
      <c r="B29" s="501" t="str">
        <f>"8: "&amp;'Crop 8'!B1</f>
        <v>8: write name here</v>
      </c>
      <c r="C29" s="498">
        <f>'All Crops Assessment'!I37</f>
        <v>0</v>
      </c>
      <c r="D29" s="499">
        <f>IFERROR(C29/C33,0)</f>
        <v>0</v>
      </c>
      <c r="E29" s="500">
        <f>D29*D14</f>
        <v>0</v>
      </c>
      <c r="F29" s="500">
        <f>D29*D18</f>
        <v>0</v>
      </c>
    </row>
    <row r="30" spans="2:12" s="496" customFormat="1" ht="32.25" customHeight="1" x14ac:dyDescent="0.5">
      <c r="B30" s="501" t="str">
        <f>"9: "&amp;'Crop 9'!B1</f>
        <v>9: write name here</v>
      </c>
      <c r="C30" s="498">
        <f>'All Crops Assessment'!L37</f>
        <v>0</v>
      </c>
      <c r="D30" s="499">
        <f>IFERROR(C30/C33,0)</f>
        <v>0</v>
      </c>
      <c r="E30" s="500">
        <f>D30*D14</f>
        <v>0</v>
      </c>
      <c r="F30" s="500">
        <f>D30*D18</f>
        <v>0</v>
      </c>
    </row>
    <row r="31" spans="2:12" s="496" customFormat="1" ht="32.25" customHeight="1" thickBot="1" x14ac:dyDescent="0.55000000000000004">
      <c r="B31" s="502" t="str">
        <f>"10: "&amp;'Crop 10'!B1</f>
        <v>10: write name here</v>
      </c>
      <c r="C31" s="503">
        <f>'All Crops Assessment'!O37</f>
        <v>0</v>
      </c>
      <c r="D31" s="504">
        <f>IFERROR(C31/C33,0)</f>
        <v>0</v>
      </c>
      <c r="E31" s="505">
        <f>D31*D14</f>
        <v>0</v>
      </c>
      <c r="F31" s="505">
        <f>D31*D18</f>
        <v>0</v>
      </c>
    </row>
    <row r="32" spans="2:12" s="496" customFormat="1" ht="10.5" customHeight="1" x14ac:dyDescent="0.5">
      <c r="B32" s="506"/>
      <c r="C32" s="507"/>
      <c r="D32" s="508"/>
      <c r="E32" s="507"/>
      <c r="F32" s="510"/>
      <c r="G32" s="510"/>
      <c r="H32" s="510"/>
      <c r="I32" s="510"/>
      <c r="K32" s="510"/>
    </row>
    <row r="33" spans="1:11" s="510" customFormat="1" ht="32.25" customHeight="1" thickBot="1" x14ac:dyDescent="0.55000000000000004">
      <c r="A33" s="509"/>
      <c r="B33" s="848" t="s">
        <v>208</v>
      </c>
      <c r="C33" s="849">
        <f>SUM(C22:C31)</f>
        <v>0</v>
      </c>
      <c r="D33" s="850">
        <f>SUM(D22:D31)</f>
        <v>0</v>
      </c>
      <c r="E33" s="509"/>
    </row>
    <row r="34" spans="1:11" s="510" customFormat="1" ht="32.25" customHeight="1" thickBot="1" x14ac:dyDescent="0.55000000000000004">
      <c r="A34" s="509"/>
      <c r="B34" s="851"/>
      <c r="C34" s="852"/>
      <c r="D34" s="853" t="s">
        <v>415</v>
      </c>
      <c r="E34" s="854">
        <f>SUM(E22:E31)</f>
        <v>0</v>
      </c>
      <c r="F34" s="854">
        <f>SUM(F22:F31)</f>
        <v>0</v>
      </c>
      <c r="G34" s="330"/>
      <c r="H34" s="330"/>
      <c r="I34" s="330"/>
      <c r="K34" s="330"/>
    </row>
    <row r="35" spans="1:11" x14ac:dyDescent="0.35">
      <c r="A35" s="329"/>
      <c r="B35" s="329"/>
    </row>
    <row r="36" spans="1:11" x14ac:dyDescent="0.35">
      <c r="A36" s="329"/>
      <c r="B36" s="329"/>
    </row>
    <row r="37" spans="1:11" x14ac:dyDescent="0.35">
      <c r="A37" s="329"/>
      <c r="B37" s="329"/>
    </row>
  </sheetData>
  <sheetProtection sheet="1" selectLockedCells="1"/>
  <mergeCells count="7">
    <mergeCell ref="J8:K8"/>
    <mergeCell ref="B8:D8"/>
    <mergeCell ref="F8:H8"/>
    <mergeCell ref="B2:D2"/>
    <mergeCell ref="B20:D20"/>
    <mergeCell ref="B16:D16"/>
    <mergeCell ref="J10:L12"/>
  </mergeCells>
  <pageMargins left="0.7" right="0.7" top="0.75" bottom="0.75" header="0.3" footer="0.3"/>
  <pageSetup scale="60"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19"/>
  <sheetViews>
    <sheetView zoomScale="90" zoomScaleNormal="90" workbookViewId="0">
      <pane ySplit="1" topLeftCell="A2" activePane="bottomLeft" state="frozen"/>
      <selection pane="bottomLeft" activeCell="L16" sqref="L16:L17"/>
    </sheetView>
  </sheetViews>
  <sheetFormatPr defaultColWidth="9.1796875" defaultRowHeight="15.5" x14ac:dyDescent="0.35"/>
  <cols>
    <col min="1" max="1" width="3.26953125" style="357" customWidth="1"/>
    <col min="2" max="2" width="9.1796875" style="357"/>
    <col min="3" max="3" width="28.453125" style="357" customWidth="1"/>
    <col min="4" max="4" width="8.81640625" style="357" customWidth="1"/>
    <col min="5" max="5" width="12.1796875" style="357" customWidth="1"/>
    <col min="6" max="6" width="15.26953125" style="357" customWidth="1"/>
    <col min="7" max="7" width="15.7265625" style="357" customWidth="1"/>
    <col min="8" max="8" width="7.26953125" style="357" customWidth="1"/>
    <col min="9" max="9" width="39.7265625" style="357" customWidth="1"/>
    <col min="10" max="10" width="19.26953125" style="357" customWidth="1"/>
    <col min="11" max="12" width="16.1796875" style="357" customWidth="1"/>
    <col min="13" max="16384" width="9.1796875" style="357"/>
  </cols>
  <sheetData>
    <row r="1" spans="1:12" ht="21.5" thickBot="1" x14ac:dyDescent="0.55000000000000004">
      <c r="B1" s="1161" t="s">
        <v>184</v>
      </c>
      <c r="C1" s="1162"/>
      <c r="D1" s="1162"/>
      <c r="E1" s="1162"/>
      <c r="F1" s="1163"/>
      <c r="I1" s="1147" t="s">
        <v>154</v>
      </c>
      <c r="J1" s="1148"/>
      <c r="K1" s="1149"/>
    </row>
    <row r="2" spans="1:12" ht="6" customHeight="1" thickBot="1" x14ac:dyDescent="0.4"/>
    <row r="3" spans="1:12" ht="15.75" customHeight="1" thickBot="1" x14ac:dyDescent="0.5">
      <c r="A3" s="408"/>
      <c r="B3" s="513"/>
      <c r="C3" s="513"/>
      <c r="D3" s="513"/>
      <c r="E3" s="513"/>
      <c r="F3" s="513"/>
      <c r="G3" s="513"/>
      <c r="H3" s="513"/>
      <c r="I3" s="1131" t="s">
        <v>189</v>
      </c>
      <c r="J3" s="1132"/>
      <c r="K3" s="1133"/>
    </row>
    <row r="4" spans="1:12" x14ac:dyDescent="0.35">
      <c r="A4" s="408"/>
      <c r="B4" s="513"/>
      <c r="C4" s="513"/>
      <c r="D4" s="513"/>
      <c r="E4" s="513"/>
      <c r="F4" s="513"/>
      <c r="G4" s="513"/>
      <c r="H4" s="513"/>
      <c r="I4" s="558" t="s">
        <v>394</v>
      </c>
      <c r="J4" s="443"/>
      <c r="K4" s="563">
        <f>' Labor Overheads'!D28</f>
        <v>0</v>
      </c>
    </row>
    <row r="5" spans="1:12" x14ac:dyDescent="0.35">
      <c r="A5" s="408"/>
      <c r="B5" s="513"/>
      <c r="C5" s="513"/>
      <c r="D5" s="513"/>
      <c r="E5" s="513"/>
      <c r="F5" s="513"/>
      <c r="G5" s="513"/>
      <c r="H5" s="513"/>
      <c r="I5" s="856" t="s">
        <v>24</v>
      </c>
      <c r="J5" s="443"/>
      <c r="K5" s="469">
        <f>'Cash Overheads'!C62</f>
        <v>0</v>
      </c>
    </row>
    <row r="6" spans="1:12" x14ac:dyDescent="0.35">
      <c r="B6" s="513"/>
      <c r="C6" s="513"/>
      <c r="D6" s="513"/>
      <c r="E6" s="513"/>
      <c r="F6" s="513"/>
      <c r="G6" s="513"/>
      <c r="I6" s="821" t="s">
        <v>395</v>
      </c>
      <c r="J6" s="443"/>
      <c r="K6" s="469">
        <f>'Depreciation Overheads'!F76</f>
        <v>0</v>
      </c>
    </row>
    <row r="7" spans="1:12" x14ac:dyDescent="0.35">
      <c r="B7" s="513"/>
      <c r="C7" s="513"/>
      <c r="D7" s="513"/>
      <c r="E7" s="513"/>
      <c r="F7" s="513"/>
      <c r="G7" s="513"/>
      <c r="I7" s="470" t="s">
        <v>258</v>
      </c>
      <c r="J7" s="443"/>
      <c r="K7" s="469">
        <f>SUM(K4:K6)</f>
        <v>0</v>
      </c>
    </row>
    <row r="8" spans="1:12" ht="16" thickBot="1" x14ac:dyDescent="0.4">
      <c r="B8" s="513"/>
      <c r="C8" s="513"/>
      <c r="D8" s="513"/>
      <c r="E8" s="513"/>
      <c r="F8" s="513"/>
      <c r="G8" s="513"/>
      <c r="I8" s="471" t="s">
        <v>384</v>
      </c>
      <c r="J8" s="472"/>
      <c r="K8" s="473">
        <f>'Covering Overheads + Profit'!D14</f>
        <v>0</v>
      </c>
    </row>
    <row r="9" spans="1:12" ht="16" thickBot="1" x14ac:dyDescent="0.4">
      <c r="B9" s="513"/>
      <c r="C9" s="513"/>
      <c r="D9" s="513"/>
      <c r="E9" s="513"/>
      <c r="F9" s="513"/>
      <c r="G9" s="513"/>
    </row>
    <row r="10" spans="1:12" ht="19" thickBot="1" x14ac:dyDescent="0.5">
      <c r="B10" s="513"/>
      <c r="C10" s="513"/>
      <c r="D10" s="513"/>
      <c r="E10" s="513"/>
      <c r="F10" s="513"/>
      <c r="G10" s="513"/>
      <c r="I10" s="1131" t="s">
        <v>396</v>
      </c>
      <c r="J10" s="1132"/>
      <c r="K10" s="1133"/>
    </row>
    <row r="11" spans="1:12" x14ac:dyDescent="0.35">
      <c r="B11" s="434" t="str">
        <f>"Crop 1: "&amp;Crop1!F9</f>
        <v>Crop 1: write crop name here</v>
      </c>
      <c r="C11" s="435"/>
      <c r="D11" s="435"/>
      <c r="E11" s="1164" t="s">
        <v>196</v>
      </c>
      <c r="F11" s="1164"/>
      <c r="G11" s="1165"/>
      <c r="I11" s="857" t="s">
        <v>396</v>
      </c>
      <c r="J11" s="858"/>
      <c r="K11" s="468">
        <f>'Describe Your Farm'!C33</f>
        <v>0</v>
      </c>
    </row>
    <row r="12" spans="1:12" ht="16" thickBot="1" x14ac:dyDescent="0.4">
      <c r="B12" s="447" t="s">
        <v>191</v>
      </c>
      <c r="C12" s="295"/>
      <c r="D12" s="531">
        <f>'All Crops Assessment'!C25</f>
        <v>0</v>
      </c>
      <c r="E12" s="1134">
        <v>1</v>
      </c>
      <c r="F12" s="1136">
        <v>2</v>
      </c>
      <c r="G12" s="1138">
        <v>3</v>
      </c>
      <c r="I12" s="471" t="s">
        <v>397</v>
      </c>
      <c r="J12" s="472"/>
      <c r="K12" s="473">
        <f>'Covering Overheads + Profit'!D18</f>
        <v>0</v>
      </c>
    </row>
    <row r="13" spans="1:12" ht="16" thickBot="1" x14ac:dyDescent="0.4">
      <c r="B13" s="447"/>
      <c r="C13" s="295"/>
      <c r="D13" s="448"/>
      <c r="E13" s="1135"/>
      <c r="F13" s="1137"/>
      <c r="G13" s="1139"/>
      <c r="I13" s="476"/>
      <c r="J13" s="476"/>
      <c r="K13" s="476"/>
      <c r="L13" s="415"/>
    </row>
    <row r="14" spans="1:12" ht="19" thickBot="1" x14ac:dyDescent="0.5">
      <c r="B14" s="460" t="str">
        <f>"Total Units Produced ("&amp;'Project Your Income'!D6&amp;")"</f>
        <v>Total Units Produced (lbs, ct, bu)</v>
      </c>
      <c r="C14" s="409"/>
      <c r="D14" s="409"/>
      <c r="E14" s="461">
        <f>'Project Your Income'!G35</f>
        <v>0</v>
      </c>
      <c r="F14" s="511">
        <v>0</v>
      </c>
      <c r="G14" s="512">
        <v>0</v>
      </c>
      <c r="I14" s="1117" t="s">
        <v>212</v>
      </c>
      <c r="J14" s="1118"/>
      <c r="K14" s="1118"/>
      <c r="L14" s="1119"/>
    </row>
    <row r="15" spans="1:12" ht="19" thickBot="1" x14ac:dyDescent="0.5">
      <c r="B15" s="460" t="s">
        <v>197</v>
      </c>
      <c r="C15" s="409"/>
      <c r="D15" s="409"/>
      <c r="E15" s="532">
        <f>IFERROR(E17/E14,0)</f>
        <v>0</v>
      </c>
      <c r="F15" s="533">
        <v>0</v>
      </c>
      <c r="G15" s="535">
        <v>0</v>
      </c>
      <c r="I15" s="521" t="s">
        <v>198</v>
      </c>
      <c r="J15" s="458">
        <v>1</v>
      </c>
      <c r="K15" s="872">
        <v>2</v>
      </c>
      <c r="L15" s="871">
        <v>3</v>
      </c>
    </row>
    <row r="16" spans="1:12" x14ac:dyDescent="0.35">
      <c r="B16" s="449" t="s">
        <v>202</v>
      </c>
      <c r="C16" s="443"/>
      <c r="D16" s="443"/>
      <c r="E16" s="440">
        <f>'All Crops Assessment'!C21</f>
        <v>0</v>
      </c>
      <c r="F16" s="442">
        <f>F14*D12</f>
        <v>0</v>
      </c>
      <c r="G16" s="410">
        <f>G14*D12</f>
        <v>0</v>
      </c>
      <c r="I16" s="1153" t="s">
        <v>398</v>
      </c>
      <c r="J16" s="1155" t="s">
        <v>213</v>
      </c>
      <c r="K16" s="1157" t="s">
        <v>436</v>
      </c>
      <c r="L16" s="1159" t="s">
        <v>436</v>
      </c>
    </row>
    <row r="17" spans="1:12" ht="15" customHeight="1" x14ac:dyDescent="0.35">
      <c r="B17" s="450" t="s">
        <v>25</v>
      </c>
      <c r="C17" s="451"/>
      <c r="D17" s="452"/>
      <c r="E17" s="418">
        <f>'All Crops Assessment'!C22</f>
        <v>0</v>
      </c>
      <c r="F17" s="411">
        <f>F14*F15</f>
        <v>0</v>
      </c>
      <c r="G17" s="412">
        <f>G14*G15</f>
        <v>0</v>
      </c>
      <c r="I17" s="1154"/>
      <c r="J17" s="1156"/>
      <c r="K17" s="1158"/>
      <c r="L17" s="1160"/>
    </row>
    <row r="18" spans="1:12" ht="19.5" customHeight="1" x14ac:dyDescent="0.35">
      <c r="B18" s="450" t="s">
        <v>204</v>
      </c>
      <c r="C18" s="451"/>
      <c r="D18" s="452"/>
      <c r="E18" s="418">
        <f>'All Crops Assessment'!C23</f>
        <v>0</v>
      </c>
      <c r="F18" s="411">
        <f>F17-F16</f>
        <v>0</v>
      </c>
      <c r="G18" s="412">
        <f>G17-G16</f>
        <v>0</v>
      </c>
      <c r="I18" s="456" t="s">
        <v>388</v>
      </c>
      <c r="J18" s="465">
        <f>K8*-1</f>
        <v>0</v>
      </c>
      <c r="K18" s="466">
        <f>K8*-1</f>
        <v>0</v>
      </c>
      <c r="L18" s="467">
        <f>K8*-1</f>
        <v>0</v>
      </c>
    </row>
    <row r="19" spans="1:12" x14ac:dyDescent="0.35">
      <c r="B19" s="450" t="s">
        <v>340</v>
      </c>
      <c r="C19" s="451"/>
      <c r="D19" s="452"/>
      <c r="E19" s="751">
        <f>'Describe Your Farm'!C19</f>
        <v>0</v>
      </c>
      <c r="F19" s="752">
        <f>IFERROR(F14/'Describe Your Farm'!C17,0)</f>
        <v>0</v>
      </c>
      <c r="G19" s="753">
        <f>IFERROR(G14/'Describe Your Farm'!C17,0)</f>
        <v>0</v>
      </c>
      <c r="I19" s="1150" t="s">
        <v>290</v>
      </c>
      <c r="J19" s="1151"/>
      <c r="K19" s="1151"/>
      <c r="L19" s="1152"/>
    </row>
    <row r="20" spans="1:12" ht="18.75" customHeight="1" x14ac:dyDescent="0.35">
      <c r="A20" s="408"/>
      <c r="B20" s="453" t="s">
        <v>40</v>
      </c>
      <c r="C20" s="454"/>
      <c r="D20" s="455"/>
      <c r="E20" s="441">
        <f>'All Crops Assessment'!C24</f>
        <v>0</v>
      </c>
      <c r="F20" s="413">
        <f>IFERROR(F18/F17,0)</f>
        <v>0</v>
      </c>
      <c r="G20" s="414">
        <f>IFERROR(G18/G17,0)</f>
        <v>0</v>
      </c>
      <c r="I20" s="457" t="str">
        <f>B11</f>
        <v>Crop 1: write crop name here</v>
      </c>
      <c r="J20" s="462">
        <f>E18</f>
        <v>0</v>
      </c>
      <c r="K20" s="463">
        <f>F18</f>
        <v>0</v>
      </c>
      <c r="L20" s="464">
        <f>G18</f>
        <v>0</v>
      </c>
    </row>
    <row r="21" spans="1:12" ht="18.75" customHeight="1" x14ac:dyDescent="0.35">
      <c r="B21" s="445"/>
      <c r="C21" s="446"/>
      <c r="D21" s="446"/>
      <c r="E21" s="444"/>
      <c r="F21" s="444"/>
      <c r="G21" s="444"/>
      <c r="I21" s="457" t="str">
        <f>B22</f>
        <v>Crop 2 : write name here</v>
      </c>
      <c r="J21" s="462">
        <f>E29</f>
        <v>0</v>
      </c>
      <c r="K21" s="463">
        <f>F29</f>
        <v>0</v>
      </c>
      <c r="L21" s="464">
        <f>G29</f>
        <v>0</v>
      </c>
    </row>
    <row r="22" spans="1:12" x14ac:dyDescent="0.35">
      <c r="B22" s="436" t="str">
        <f>"Crop 2 : "&amp;'Crop 2'!B1:C1</f>
        <v>Crop 2 : write name here</v>
      </c>
      <c r="C22" s="437"/>
      <c r="D22" s="437"/>
      <c r="E22" s="1166" t="s">
        <v>196</v>
      </c>
      <c r="F22" s="1166"/>
      <c r="G22" s="1167"/>
      <c r="I22" s="457" t="str">
        <f>B33</f>
        <v>Crop 3: write name here</v>
      </c>
      <c r="J22" s="462">
        <f>E40</f>
        <v>0</v>
      </c>
      <c r="K22" s="463">
        <f>F40</f>
        <v>0</v>
      </c>
      <c r="L22" s="464">
        <f>G40</f>
        <v>0</v>
      </c>
    </row>
    <row r="23" spans="1:12" ht="18" customHeight="1" x14ac:dyDescent="0.35">
      <c r="B23" s="447" t="s">
        <v>191</v>
      </c>
      <c r="C23" s="295"/>
      <c r="D23" s="531">
        <f>'All Crops Assessment'!F25</f>
        <v>0</v>
      </c>
      <c r="E23" s="1134" t="s">
        <v>223</v>
      </c>
      <c r="F23" s="1136">
        <v>2</v>
      </c>
      <c r="G23" s="1138">
        <v>3</v>
      </c>
      <c r="I23" s="457" t="str">
        <f>B44</f>
        <v>Crop 4: write name here</v>
      </c>
      <c r="J23" s="462">
        <f>E51</f>
        <v>0</v>
      </c>
      <c r="K23" s="463">
        <f>F51</f>
        <v>0</v>
      </c>
      <c r="L23" s="464">
        <f>G51</f>
        <v>0</v>
      </c>
    </row>
    <row r="24" spans="1:12" ht="18" customHeight="1" thickBot="1" x14ac:dyDescent="0.4">
      <c r="B24" s="447"/>
      <c r="C24" s="295"/>
      <c r="D24" s="448"/>
      <c r="E24" s="1135"/>
      <c r="F24" s="1137"/>
      <c r="G24" s="1139"/>
      <c r="I24" s="457" t="str">
        <f>B55</f>
        <v>Crop 5: write name here</v>
      </c>
      <c r="J24" s="462">
        <f>E62</f>
        <v>0</v>
      </c>
      <c r="K24" s="463">
        <f>F62</f>
        <v>0</v>
      </c>
      <c r="L24" s="464">
        <f>G62</f>
        <v>0</v>
      </c>
    </row>
    <row r="25" spans="1:12" ht="18" customHeight="1" thickBot="1" x14ac:dyDescent="0.4">
      <c r="B25" s="460" t="str">
        <f>"Total Units Produced ("&amp;'Crop 2'!D4&amp;")"</f>
        <v>Total Units Produced (lbs, ct, bu)</v>
      </c>
      <c r="C25" s="409"/>
      <c r="D25" s="409"/>
      <c r="E25" s="822">
        <f>'Crop 2'!H32</f>
        <v>0</v>
      </c>
      <c r="F25" s="511">
        <v>0</v>
      </c>
      <c r="G25" s="512">
        <v>0</v>
      </c>
      <c r="I25" s="457" t="str">
        <f>B66</f>
        <v>Crop 6: write name here</v>
      </c>
      <c r="J25" s="462">
        <f>E73</f>
        <v>0</v>
      </c>
      <c r="K25" s="463">
        <f>F73</f>
        <v>0</v>
      </c>
      <c r="L25" s="464">
        <f>G73</f>
        <v>0</v>
      </c>
    </row>
    <row r="26" spans="1:12" ht="18" customHeight="1" thickBot="1" x14ac:dyDescent="0.4">
      <c r="B26" s="460" t="s">
        <v>197</v>
      </c>
      <c r="C26" s="409"/>
      <c r="D26" s="409"/>
      <c r="E26" s="534">
        <f>IFERROR(E28/E25,0)</f>
        <v>0</v>
      </c>
      <c r="F26" s="533">
        <v>0</v>
      </c>
      <c r="G26" s="535">
        <v>0</v>
      </c>
      <c r="I26" s="457" t="str">
        <f>B77</f>
        <v>Crop 7: write name here</v>
      </c>
      <c r="J26" s="462">
        <f>E84</f>
        <v>0</v>
      </c>
      <c r="K26" s="463">
        <f>F84</f>
        <v>0</v>
      </c>
      <c r="L26" s="464">
        <f>G84</f>
        <v>0</v>
      </c>
    </row>
    <row r="27" spans="1:12" ht="18" customHeight="1" x14ac:dyDescent="0.35">
      <c r="B27" s="449" t="s">
        <v>202</v>
      </c>
      <c r="C27" s="443"/>
      <c r="D27" s="443"/>
      <c r="E27" s="440">
        <f>'All Crops Assessment'!F21</f>
        <v>0</v>
      </c>
      <c r="F27" s="442">
        <f>F25*D23</f>
        <v>0</v>
      </c>
      <c r="G27" s="410">
        <f>G25*D23</f>
        <v>0</v>
      </c>
      <c r="I27" s="457" t="str">
        <f>B88</f>
        <v>Crop 8: write name here</v>
      </c>
      <c r="J27" s="462">
        <f>E95</f>
        <v>0</v>
      </c>
      <c r="K27" s="463">
        <f>F95</f>
        <v>0</v>
      </c>
      <c r="L27" s="464">
        <f>G95</f>
        <v>0</v>
      </c>
    </row>
    <row r="28" spans="1:12" ht="18" customHeight="1" x14ac:dyDescent="0.35">
      <c r="B28" s="450" t="s">
        <v>25</v>
      </c>
      <c r="C28" s="451"/>
      <c r="D28" s="452"/>
      <c r="E28" s="418">
        <f>'All Crops Assessment'!F22</f>
        <v>0</v>
      </c>
      <c r="F28" s="411">
        <f>F25*F26</f>
        <v>0</v>
      </c>
      <c r="G28" s="412">
        <f>G25*G26</f>
        <v>0</v>
      </c>
      <c r="I28" s="457" t="str">
        <f>B99</f>
        <v>Crop 9: write name here</v>
      </c>
      <c r="J28" s="462">
        <f>E106</f>
        <v>0</v>
      </c>
      <c r="K28" s="463">
        <f>F106</f>
        <v>0</v>
      </c>
      <c r="L28" s="464">
        <f>G106</f>
        <v>0</v>
      </c>
    </row>
    <row r="29" spans="1:12" ht="18" customHeight="1" thickBot="1" x14ac:dyDescent="0.4">
      <c r="B29" s="450" t="s">
        <v>204</v>
      </c>
      <c r="C29" s="451"/>
      <c r="D29" s="452"/>
      <c r="E29" s="418">
        <f>'All Crops Assessment'!F23</f>
        <v>0</v>
      </c>
      <c r="F29" s="411">
        <f>F28-F27</f>
        <v>0</v>
      </c>
      <c r="G29" s="412">
        <f>G28-G27</f>
        <v>0</v>
      </c>
      <c r="I29" s="522" t="str">
        <f>B110</f>
        <v>Crop 10: write name here</v>
      </c>
      <c r="J29" s="523">
        <f>E117</f>
        <v>0</v>
      </c>
      <c r="K29" s="524">
        <f>F117</f>
        <v>0</v>
      </c>
      <c r="L29" s="525">
        <f>G117</f>
        <v>0</v>
      </c>
    </row>
    <row r="30" spans="1:12" ht="18" customHeight="1" thickBot="1" x14ac:dyDescent="0.4">
      <c r="B30" s="450" t="s">
        <v>340</v>
      </c>
      <c r="C30" s="451"/>
      <c r="D30" s="452"/>
      <c r="E30" s="751">
        <f>'Crop 2'!C41</f>
        <v>0</v>
      </c>
      <c r="F30" s="752">
        <f>IFERROR(F25/'Crop 2'!C39,0)</f>
        <v>0</v>
      </c>
      <c r="G30" s="753">
        <f>IFERROR(G25/'Crop 2'!C39,0)</f>
        <v>0</v>
      </c>
      <c r="I30" s="862" t="s">
        <v>399</v>
      </c>
      <c r="J30" s="859">
        <f>J18+SUM(J20:J29)</f>
        <v>0</v>
      </c>
      <c r="K30" s="860">
        <f>K18+SUM(K20:K29)</f>
        <v>0</v>
      </c>
      <c r="L30" s="861">
        <f>L18+SUM(L20:L29)</f>
        <v>0</v>
      </c>
    </row>
    <row r="31" spans="1:12" ht="15.75" customHeight="1" thickBot="1" x14ac:dyDescent="0.5">
      <c r="B31" s="453" t="s">
        <v>40</v>
      </c>
      <c r="C31" s="454"/>
      <c r="D31" s="455"/>
      <c r="E31" s="441">
        <f>'All Crops Assessment'!F24</f>
        <v>0</v>
      </c>
      <c r="F31" s="413">
        <f>IFERROR(F29/F28,0)</f>
        <v>0</v>
      </c>
      <c r="G31" s="414">
        <f>IFERROR(G29/G28,0)</f>
        <v>0</v>
      </c>
      <c r="I31" s="31"/>
    </row>
    <row r="32" spans="1:12" ht="16.5" customHeight="1" x14ac:dyDescent="0.45">
      <c r="C32" s="459"/>
      <c r="D32" s="459"/>
      <c r="E32" s="444"/>
      <c r="F32" s="444"/>
      <c r="G32" s="444"/>
      <c r="I32" s="1144" t="s">
        <v>377</v>
      </c>
      <c r="J32" s="1145"/>
      <c r="K32" s="1145"/>
      <c r="L32" s="1146"/>
    </row>
    <row r="33" spans="2:12" ht="18.5" x14ac:dyDescent="0.45">
      <c r="B33" s="438" t="str">
        <f>"Crop 3: "&amp;'Crop 3'!B1</f>
        <v>Crop 3: write name here</v>
      </c>
      <c r="C33" s="439"/>
      <c r="D33" s="439"/>
      <c r="E33" s="1142" t="s">
        <v>196</v>
      </c>
      <c r="F33" s="1142"/>
      <c r="G33" s="1143"/>
      <c r="I33" s="825" t="s">
        <v>378</v>
      </c>
      <c r="J33" s="826">
        <v>1</v>
      </c>
      <c r="K33" s="863">
        <v>2</v>
      </c>
      <c r="L33" s="867">
        <v>3</v>
      </c>
    </row>
    <row r="34" spans="2:12" x14ac:dyDescent="0.35">
      <c r="B34" s="447" t="s">
        <v>191</v>
      </c>
      <c r="C34" s="295"/>
      <c r="D34" s="531">
        <f>'All Crops Assessment'!I25</f>
        <v>0</v>
      </c>
      <c r="E34" s="1134">
        <v>1</v>
      </c>
      <c r="F34" s="1136">
        <v>2</v>
      </c>
      <c r="G34" s="1138">
        <v>3</v>
      </c>
      <c r="I34" s="823" t="s">
        <v>405</v>
      </c>
      <c r="J34" s="824">
        <f>E19+E30+E41+E52+E63+E74+E85+E96+E107+E118</f>
        <v>0</v>
      </c>
      <c r="K34" s="864">
        <f>F19+F30+F41+F52+F63+F74+F85+F96+F107+F118</f>
        <v>0</v>
      </c>
      <c r="L34" s="868">
        <f>G19+G30+G41+G52+G63+G74+G85+G96+G107+G118</f>
        <v>0</v>
      </c>
    </row>
    <row r="35" spans="2:12" ht="16" thickBot="1" x14ac:dyDescent="0.4">
      <c r="B35" s="447"/>
      <c r="C35" s="295"/>
      <c r="D35" s="448"/>
      <c r="E35" s="1135"/>
      <c r="F35" s="1137"/>
      <c r="G35" s="1139"/>
      <c r="I35" s="828" t="s">
        <v>406</v>
      </c>
      <c r="J35" s="827">
        <f>IFERROR(J34/'Describe Your Farm'!C16,0)</f>
        <v>0</v>
      </c>
      <c r="K35" s="865">
        <f>IFERROR(K34/'Describe Your Farm'!C16,0)</f>
        <v>0</v>
      </c>
      <c r="L35" s="869">
        <f>IFERROR(L34/'Describe Your Farm'!C16,0)</f>
        <v>0</v>
      </c>
    </row>
    <row r="36" spans="2:12" ht="16" thickBot="1" x14ac:dyDescent="0.4">
      <c r="B36" s="460" t="str">
        <f>"Total Units Produced ("&amp;'Crop 3'!D4&amp;")"</f>
        <v>Total Units Produced (lbs, ct, bu)</v>
      </c>
      <c r="C36" s="409"/>
      <c r="D36" s="409"/>
      <c r="E36" s="822">
        <f>'Crop 3'!H32</f>
        <v>0</v>
      </c>
      <c r="F36" s="511">
        <v>0</v>
      </c>
      <c r="G36" s="512">
        <v>0</v>
      </c>
      <c r="I36" s="881" t="s">
        <v>407</v>
      </c>
      <c r="J36" s="824">
        <f>'Describe Your Farm'!C21</f>
        <v>0</v>
      </c>
      <c r="K36" s="864">
        <f>'Describe Your Farm'!C21</f>
        <v>0</v>
      </c>
      <c r="L36" s="868">
        <f>'Describe Your Farm'!C21</f>
        <v>0</v>
      </c>
    </row>
    <row r="37" spans="2:12" ht="16" thickBot="1" x14ac:dyDescent="0.4">
      <c r="B37" s="460" t="s">
        <v>197</v>
      </c>
      <c r="C37" s="409"/>
      <c r="D37" s="409"/>
      <c r="E37" s="534">
        <f>IFERROR(E39/E36,0)</f>
        <v>0</v>
      </c>
      <c r="F37" s="533">
        <v>0</v>
      </c>
      <c r="G37" s="535">
        <v>0</v>
      </c>
      <c r="I37" s="829" t="s">
        <v>379</v>
      </c>
      <c r="J37" s="830">
        <f>'Describe Your Farm'!C21-'Scenarios Tool'!J35</f>
        <v>0</v>
      </c>
      <c r="K37" s="866">
        <f>'Describe Your Farm'!C21-'Scenarios Tool'!K35</f>
        <v>0</v>
      </c>
      <c r="L37" s="870">
        <f>'Describe Your Farm'!C21-'Scenarios Tool'!L35</f>
        <v>0</v>
      </c>
    </row>
    <row r="38" spans="2:12" x14ac:dyDescent="0.35">
      <c r="B38" s="449" t="s">
        <v>202</v>
      </c>
      <c r="C38" s="443"/>
      <c r="D38" s="443"/>
      <c r="E38" s="440">
        <f>'All Crops Assessment'!I21</f>
        <v>0</v>
      </c>
      <c r="F38" s="442">
        <f>F36*D34</f>
        <v>0</v>
      </c>
      <c r="G38" s="410">
        <f>G36*D34</f>
        <v>0</v>
      </c>
    </row>
    <row r="39" spans="2:12" x14ac:dyDescent="0.35">
      <c r="B39" s="450" t="s">
        <v>25</v>
      </c>
      <c r="C39" s="451"/>
      <c r="D39" s="452"/>
      <c r="E39" s="418">
        <f>'All Crops Assessment'!I22</f>
        <v>0</v>
      </c>
      <c r="F39" s="411">
        <f>F36*F37</f>
        <v>0</v>
      </c>
      <c r="G39" s="412">
        <f>G36*G37</f>
        <v>0</v>
      </c>
    </row>
    <row r="40" spans="2:12" x14ac:dyDescent="0.35">
      <c r="B40" s="450" t="s">
        <v>204</v>
      </c>
      <c r="C40" s="451"/>
      <c r="D40" s="452"/>
      <c r="E40" s="418">
        <f>'All Crops Assessment'!I23</f>
        <v>0</v>
      </c>
      <c r="F40" s="411">
        <f>F39-F38</f>
        <v>0</v>
      </c>
      <c r="G40" s="412">
        <f>G39-G38</f>
        <v>0</v>
      </c>
    </row>
    <row r="41" spans="2:12" x14ac:dyDescent="0.35">
      <c r="B41" s="450" t="s">
        <v>340</v>
      </c>
      <c r="C41" s="451"/>
      <c r="D41" s="452"/>
      <c r="E41" s="751">
        <f>'Crop 3'!C41</f>
        <v>0</v>
      </c>
      <c r="F41" s="752">
        <f>IFERROR(F36/'Crop 3'!C39,0)</f>
        <v>0</v>
      </c>
      <c r="G41" s="753">
        <f>IFERROR(G36/'Crop 3'!C39,0)</f>
        <v>0</v>
      </c>
    </row>
    <row r="42" spans="2:12" x14ac:dyDescent="0.35">
      <c r="B42" s="453" t="s">
        <v>40</v>
      </c>
      <c r="C42" s="454"/>
      <c r="D42" s="455"/>
      <c r="E42" s="441">
        <f>'All Crops Assessment'!I24</f>
        <v>0</v>
      </c>
      <c r="F42" s="413">
        <f>IFERROR(F40/F39,0)</f>
        <v>0</v>
      </c>
      <c r="G42" s="414">
        <f>IFERROR(G40/G39,0)</f>
        <v>0</v>
      </c>
    </row>
    <row r="44" spans="2:12" x14ac:dyDescent="0.35">
      <c r="B44" s="474" t="str">
        <f>"Crop 4: "&amp;'Crop 4'!B1</f>
        <v>Crop 4: write name here</v>
      </c>
      <c r="C44" s="475"/>
      <c r="D44" s="475"/>
      <c r="E44" s="1140" t="s">
        <v>196</v>
      </c>
      <c r="F44" s="1140"/>
      <c r="G44" s="1141"/>
    </row>
    <row r="45" spans="2:12" x14ac:dyDescent="0.35">
      <c r="B45" s="447" t="s">
        <v>191</v>
      </c>
      <c r="C45" s="295"/>
      <c r="D45" s="531">
        <f>'All Crops Assessment'!L25</f>
        <v>0</v>
      </c>
      <c r="E45" s="1134">
        <v>1</v>
      </c>
      <c r="F45" s="1136">
        <v>2</v>
      </c>
      <c r="G45" s="1138">
        <v>3</v>
      </c>
    </row>
    <row r="46" spans="2:12" ht="16" thickBot="1" x14ac:dyDescent="0.4">
      <c r="B46" s="447"/>
      <c r="C46" s="295"/>
      <c r="D46" s="448"/>
      <c r="E46" s="1135"/>
      <c r="F46" s="1137"/>
      <c r="G46" s="1139"/>
    </row>
    <row r="47" spans="2:12" ht="16" thickBot="1" x14ac:dyDescent="0.4">
      <c r="B47" s="460" t="str">
        <f>"Total Units Produced ("&amp;'Crop 4'!D4&amp;")"</f>
        <v>Total Units Produced (lbs, ct, bu)</v>
      </c>
      <c r="C47" s="409"/>
      <c r="D47" s="409"/>
      <c r="E47" s="822">
        <f>'Crop 4'!H32</f>
        <v>0</v>
      </c>
      <c r="F47" s="511">
        <v>0</v>
      </c>
      <c r="G47" s="512">
        <v>0</v>
      </c>
    </row>
    <row r="48" spans="2:12" ht="16" thickBot="1" x14ac:dyDescent="0.4">
      <c r="B48" s="460" t="s">
        <v>197</v>
      </c>
      <c r="C48" s="409"/>
      <c r="D48" s="409"/>
      <c r="E48" s="534">
        <f>IFERROR(E50/E47,0)</f>
        <v>0</v>
      </c>
      <c r="F48" s="533">
        <v>0</v>
      </c>
      <c r="G48" s="535">
        <v>0</v>
      </c>
    </row>
    <row r="49" spans="2:7" x14ac:dyDescent="0.35">
      <c r="B49" s="449" t="s">
        <v>202</v>
      </c>
      <c r="C49" s="443"/>
      <c r="D49" s="443"/>
      <c r="E49" s="440">
        <f>'All Crops Assessment'!L21</f>
        <v>0</v>
      </c>
      <c r="F49" s="442">
        <f>F47*D45</f>
        <v>0</v>
      </c>
      <c r="G49" s="410">
        <f>G47*D45</f>
        <v>0</v>
      </c>
    </row>
    <row r="50" spans="2:7" x14ac:dyDescent="0.35">
      <c r="B50" s="450" t="s">
        <v>25</v>
      </c>
      <c r="C50" s="451"/>
      <c r="D50" s="452"/>
      <c r="E50" s="418">
        <f>'All Crops Assessment'!L22</f>
        <v>0</v>
      </c>
      <c r="F50" s="411">
        <f>F47*F48</f>
        <v>0</v>
      </c>
      <c r="G50" s="412">
        <f>G47*G48</f>
        <v>0</v>
      </c>
    </row>
    <row r="51" spans="2:7" x14ac:dyDescent="0.35">
      <c r="B51" s="450" t="s">
        <v>204</v>
      </c>
      <c r="C51" s="451"/>
      <c r="D51" s="452"/>
      <c r="E51" s="418">
        <f>'All Crops Assessment'!L23</f>
        <v>0</v>
      </c>
      <c r="F51" s="411">
        <f>F50-F49</f>
        <v>0</v>
      </c>
      <c r="G51" s="412">
        <f>G50-G49</f>
        <v>0</v>
      </c>
    </row>
    <row r="52" spans="2:7" x14ac:dyDescent="0.35">
      <c r="B52" s="450" t="s">
        <v>340</v>
      </c>
      <c r="C52" s="451"/>
      <c r="D52" s="452"/>
      <c r="E52" s="751">
        <f>'Crop 4'!C41</f>
        <v>0</v>
      </c>
      <c r="F52" s="752">
        <f>IFERROR(F47/'Crop 4'!C39,0)</f>
        <v>0</v>
      </c>
      <c r="G52" s="753">
        <f>IFERROR(G47/'Crop 4'!C39,0)</f>
        <v>0</v>
      </c>
    </row>
    <row r="53" spans="2:7" x14ac:dyDescent="0.35">
      <c r="B53" s="453" t="s">
        <v>40</v>
      </c>
      <c r="C53" s="454"/>
      <c r="D53" s="455"/>
      <c r="E53" s="441">
        <f>'All Crops Assessment'!L24</f>
        <v>0</v>
      </c>
      <c r="F53" s="413">
        <f>IFERROR(F51/F50,0)</f>
        <v>0</v>
      </c>
      <c r="G53" s="414">
        <f>IFERROR(G51/G50,0)</f>
        <v>0</v>
      </c>
    </row>
    <row r="55" spans="2:7" x14ac:dyDescent="0.35">
      <c r="B55" s="514" t="str">
        <f>"Crop 5: "&amp;'Crop 5'!B1</f>
        <v>Crop 5: write name here</v>
      </c>
      <c r="C55" s="515"/>
      <c r="D55" s="515"/>
      <c r="E55" s="1168" t="s">
        <v>196</v>
      </c>
      <c r="F55" s="1168"/>
      <c r="G55" s="1169"/>
    </row>
    <row r="56" spans="2:7" x14ac:dyDescent="0.35">
      <c r="B56" s="447" t="s">
        <v>191</v>
      </c>
      <c r="C56" s="295"/>
      <c r="D56" s="531">
        <f>'All Crops Assessment'!O25</f>
        <v>0</v>
      </c>
      <c r="E56" s="1134">
        <v>1</v>
      </c>
      <c r="F56" s="1136">
        <v>2</v>
      </c>
      <c r="G56" s="1138">
        <v>3</v>
      </c>
    </row>
    <row r="57" spans="2:7" ht="16" thickBot="1" x14ac:dyDescent="0.4">
      <c r="B57" s="447"/>
      <c r="C57" s="295"/>
      <c r="D57" s="448"/>
      <c r="E57" s="1135"/>
      <c r="F57" s="1137"/>
      <c r="G57" s="1139"/>
    </row>
    <row r="58" spans="2:7" ht="16" thickBot="1" x14ac:dyDescent="0.4">
      <c r="B58" s="460" t="str">
        <f>"Total Units Produced ("&amp;'Crop 5'!D4&amp;")"</f>
        <v>Total Units Produced (lbs, ct, bu)</v>
      </c>
      <c r="C58" s="409"/>
      <c r="D58" s="409"/>
      <c r="E58" s="822">
        <f>'Crop 5'!H32</f>
        <v>0</v>
      </c>
      <c r="F58" s="511">
        <v>0</v>
      </c>
      <c r="G58" s="512">
        <v>0</v>
      </c>
    </row>
    <row r="59" spans="2:7" ht="16" thickBot="1" x14ac:dyDescent="0.4">
      <c r="B59" s="460" t="s">
        <v>197</v>
      </c>
      <c r="C59" s="409"/>
      <c r="D59" s="409"/>
      <c r="E59" s="534">
        <f>IFERROR(E61/E58,0)</f>
        <v>0</v>
      </c>
      <c r="F59" s="533">
        <v>0</v>
      </c>
      <c r="G59" s="535">
        <v>0</v>
      </c>
    </row>
    <row r="60" spans="2:7" x14ac:dyDescent="0.35">
      <c r="B60" s="449" t="s">
        <v>202</v>
      </c>
      <c r="C60" s="443"/>
      <c r="D60" s="443"/>
      <c r="E60" s="440">
        <f>'All Crops Assessment'!O21</f>
        <v>0</v>
      </c>
      <c r="F60" s="442">
        <f>F58*D56</f>
        <v>0</v>
      </c>
      <c r="G60" s="410">
        <f>G58*D56</f>
        <v>0</v>
      </c>
    </row>
    <row r="61" spans="2:7" x14ac:dyDescent="0.35">
      <c r="B61" s="450" t="s">
        <v>25</v>
      </c>
      <c r="C61" s="451"/>
      <c r="D61" s="452"/>
      <c r="E61" s="418">
        <f>'All Crops Assessment'!O22</f>
        <v>0</v>
      </c>
      <c r="F61" s="411">
        <f>F58*F59</f>
        <v>0</v>
      </c>
      <c r="G61" s="412">
        <f>G58*G59</f>
        <v>0</v>
      </c>
    </row>
    <row r="62" spans="2:7" x14ac:dyDescent="0.35">
      <c r="B62" s="450" t="s">
        <v>204</v>
      </c>
      <c r="C62" s="451"/>
      <c r="D62" s="452"/>
      <c r="E62" s="418">
        <f>'All Crops Assessment'!O23</f>
        <v>0</v>
      </c>
      <c r="F62" s="411">
        <f>F61-F60</f>
        <v>0</v>
      </c>
      <c r="G62" s="412">
        <f>G61-G60</f>
        <v>0</v>
      </c>
    </row>
    <row r="63" spans="2:7" x14ac:dyDescent="0.35">
      <c r="B63" s="450" t="s">
        <v>340</v>
      </c>
      <c r="C63" s="451"/>
      <c r="D63" s="452"/>
      <c r="E63" s="751">
        <f>'Crop 5'!C41</f>
        <v>0</v>
      </c>
      <c r="F63" s="752">
        <f>IFERROR(F58/'Crop 5'!C39,0)</f>
        <v>0</v>
      </c>
      <c r="G63" s="753">
        <f>IFERROR(G58/'Crop 5'!C39,0)</f>
        <v>0</v>
      </c>
    </row>
    <row r="64" spans="2:7" x14ac:dyDescent="0.35">
      <c r="B64" s="453" t="s">
        <v>40</v>
      </c>
      <c r="C64" s="454"/>
      <c r="D64" s="455"/>
      <c r="E64" s="441">
        <f>'All Crops Assessment'!O24</f>
        <v>0</v>
      </c>
      <c r="F64" s="413">
        <f>IFERROR(F62/F61,0)</f>
        <v>0</v>
      </c>
      <c r="G64" s="414">
        <f>IFERROR(G62/G61,0)</f>
        <v>0</v>
      </c>
    </row>
    <row r="66" spans="2:7" x14ac:dyDescent="0.35">
      <c r="B66" s="516" t="str">
        <f>"Crop 6: "&amp;'Crop 6'!B1</f>
        <v>Crop 6: write name here</v>
      </c>
      <c r="C66" s="517"/>
      <c r="D66" s="517"/>
      <c r="E66" s="1170" t="s">
        <v>196</v>
      </c>
      <c r="F66" s="1170"/>
      <c r="G66" s="1171"/>
    </row>
    <row r="67" spans="2:7" x14ac:dyDescent="0.35">
      <c r="B67" s="447" t="s">
        <v>191</v>
      </c>
      <c r="C67" s="295"/>
      <c r="D67" s="531">
        <f>'All Crops Assessment'!C41</f>
        <v>0</v>
      </c>
      <c r="E67" s="1134">
        <v>1</v>
      </c>
      <c r="F67" s="1136">
        <v>2</v>
      </c>
      <c r="G67" s="1138">
        <v>3</v>
      </c>
    </row>
    <row r="68" spans="2:7" ht="16" thickBot="1" x14ac:dyDescent="0.4">
      <c r="B68" s="447"/>
      <c r="C68" s="295"/>
      <c r="D68" s="448"/>
      <c r="E68" s="1135"/>
      <c r="F68" s="1137"/>
      <c r="G68" s="1139"/>
    </row>
    <row r="69" spans="2:7" ht="16" thickBot="1" x14ac:dyDescent="0.4">
      <c r="B69" s="460" t="str">
        <f>"Total Units Produced ("&amp;'Crop 6'!D4&amp;")"</f>
        <v>Total Units Produced (lbs, ct, bu)</v>
      </c>
      <c r="C69" s="409"/>
      <c r="D69" s="409"/>
      <c r="E69" s="822">
        <f>'Crop 6'!H32</f>
        <v>0</v>
      </c>
      <c r="F69" s="511">
        <v>0</v>
      </c>
      <c r="G69" s="512">
        <v>0</v>
      </c>
    </row>
    <row r="70" spans="2:7" ht="16" thickBot="1" x14ac:dyDescent="0.4">
      <c r="B70" s="460" t="s">
        <v>197</v>
      </c>
      <c r="C70" s="409"/>
      <c r="D70" s="409"/>
      <c r="E70" s="534">
        <f>IFERROR(E72/E69,0)</f>
        <v>0</v>
      </c>
      <c r="F70" s="533">
        <v>0</v>
      </c>
      <c r="G70" s="535">
        <v>0</v>
      </c>
    </row>
    <row r="71" spans="2:7" x14ac:dyDescent="0.35">
      <c r="B71" s="449" t="s">
        <v>202</v>
      </c>
      <c r="C71" s="443"/>
      <c r="D71" s="443"/>
      <c r="E71" s="440">
        <f>'All Crops Assessment'!C37</f>
        <v>0</v>
      </c>
      <c r="F71" s="442">
        <f>F69*D67</f>
        <v>0</v>
      </c>
      <c r="G71" s="410">
        <f>G69*D67</f>
        <v>0</v>
      </c>
    </row>
    <row r="72" spans="2:7" x14ac:dyDescent="0.35">
      <c r="B72" s="450" t="s">
        <v>25</v>
      </c>
      <c r="C72" s="451"/>
      <c r="D72" s="452"/>
      <c r="E72" s="418">
        <f>'All Crops Assessment'!C38</f>
        <v>0</v>
      </c>
      <c r="F72" s="411">
        <f>F69*F70</f>
        <v>0</v>
      </c>
      <c r="G72" s="412">
        <f>G69*G70</f>
        <v>0</v>
      </c>
    </row>
    <row r="73" spans="2:7" x14ac:dyDescent="0.35">
      <c r="B73" s="450" t="s">
        <v>204</v>
      </c>
      <c r="C73" s="451"/>
      <c r="D73" s="452"/>
      <c r="E73" s="418">
        <f>'All Crops Assessment'!C39</f>
        <v>0</v>
      </c>
      <c r="F73" s="411">
        <f>F72-F71</f>
        <v>0</v>
      </c>
      <c r="G73" s="412">
        <f>G72-G71</f>
        <v>0</v>
      </c>
    </row>
    <row r="74" spans="2:7" x14ac:dyDescent="0.35">
      <c r="B74" s="450" t="s">
        <v>340</v>
      </c>
      <c r="C74" s="451"/>
      <c r="D74" s="452"/>
      <c r="E74" s="751">
        <f>'Crop 6'!C41</f>
        <v>0</v>
      </c>
      <c r="F74" s="752">
        <f>IFERROR(F69/'Crop 6'!C39,0)</f>
        <v>0</v>
      </c>
      <c r="G74" s="753">
        <f>IFERROR(G69/'Crop 6'!C39,0)</f>
        <v>0</v>
      </c>
    </row>
    <row r="75" spans="2:7" x14ac:dyDescent="0.35">
      <c r="B75" s="453" t="s">
        <v>40</v>
      </c>
      <c r="C75" s="454"/>
      <c r="D75" s="455"/>
      <c r="E75" s="441">
        <f>'All Crops Assessment'!C40</f>
        <v>0</v>
      </c>
      <c r="F75" s="413">
        <f>IFERROR(F73/F72,0)</f>
        <v>0</v>
      </c>
      <c r="G75" s="414">
        <f>IFERROR(G73/G72,0)</f>
        <v>0</v>
      </c>
    </row>
    <row r="77" spans="2:7" x14ac:dyDescent="0.35">
      <c r="B77" s="518" t="str">
        <f>"Crop 7: "&amp;'Crop 7'!B1</f>
        <v>Crop 7: write name here</v>
      </c>
      <c r="C77" s="519"/>
      <c r="D77" s="519"/>
      <c r="E77" s="1172" t="s">
        <v>196</v>
      </c>
      <c r="F77" s="1172"/>
      <c r="G77" s="1173"/>
    </row>
    <row r="78" spans="2:7" x14ac:dyDescent="0.35">
      <c r="B78" s="447" t="s">
        <v>191</v>
      </c>
      <c r="C78" s="295"/>
      <c r="D78" s="531">
        <f>'All Crops Assessment'!F41</f>
        <v>0</v>
      </c>
      <c r="E78" s="1134">
        <v>1</v>
      </c>
      <c r="F78" s="1136">
        <v>2</v>
      </c>
      <c r="G78" s="1138">
        <v>3</v>
      </c>
    </row>
    <row r="79" spans="2:7" ht="16" thickBot="1" x14ac:dyDescent="0.4">
      <c r="B79" s="447"/>
      <c r="C79" s="295"/>
      <c r="D79" s="448"/>
      <c r="E79" s="1135"/>
      <c r="F79" s="1137"/>
      <c r="G79" s="1139"/>
    </row>
    <row r="80" spans="2:7" ht="16" thickBot="1" x14ac:dyDescent="0.4">
      <c r="B80" s="460" t="str">
        <f>"Total Units Produced ("&amp;'Crop 7'!D4&amp;")"</f>
        <v>Total Units Produced (lbs, ct, bu)</v>
      </c>
      <c r="C80" s="409"/>
      <c r="D80" s="409"/>
      <c r="E80" s="822">
        <f>'Crop 7'!H32</f>
        <v>0</v>
      </c>
      <c r="F80" s="511">
        <v>0</v>
      </c>
      <c r="G80" s="512">
        <v>0</v>
      </c>
    </row>
    <row r="81" spans="2:7" ht="16" thickBot="1" x14ac:dyDescent="0.4">
      <c r="B81" s="460" t="s">
        <v>197</v>
      </c>
      <c r="C81" s="409"/>
      <c r="D81" s="409"/>
      <c r="E81" s="534">
        <f>IFERROR(E83/E80,0)</f>
        <v>0</v>
      </c>
      <c r="F81" s="533">
        <v>0</v>
      </c>
      <c r="G81" s="535">
        <v>0</v>
      </c>
    </row>
    <row r="82" spans="2:7" x14ac:dyDescent="0.35">
      <c r="B82" s="449" t="s">
        <v>202</v>
      </c>
      <c r="C82" s="443"/>
      <c r="D82" s="443"/>
      <c r="E82" s="440">
        <f>'All Crops Assessment'!F37</f>
        <v>0</v>
      </c>
      <c r="F82" s="442">
        <f>F80*D78</f>
        <v>0</v>
      </c>
      <c r="G82" s="410">
        <f>G80*D78</f>
        <v>0</v>
      </c>
    </row>
    <row r="83" spans="2:7" x14ac:dyDescent="0.35">
      <c r="B83" s="450" t="s">
        <v>25</v>
      </c>
      <c r="C83" s="451"/>
      <c r="D83" s="452"/>
      <c r="E83" s="418">
        <f>'All Crops Assessment'!F38</f>
        <v>0</v>
      </c>
      <c r="F83" s="411">
        <f>F80*F81</f>
        <v>0</v>
      </c>
      <c r="G83" s="412">
        <f>G80*G81</f>
        <v>0</v>
      </c>
    </row>
    <row r="84" spans="2:7" x14ac:dyDescent="0.35">
      <c r="B84" s="450" t="s">
        <v>204</v>
      </c>
      <c r="C84" s="451"/>
      <c r="D84" s="452"/>
      <c r="E84" s="418">
        <f>'All Crops Assessment'!F39</f>
        <v>0</v>
      </c>
      <c r="F84" s="411">
        <f>F83-F82</f>
        <v>0</v>
      </c>
      <c r="G84" s="412">
        <f>G83-G82</f>
        <v>0</v>
      </c>
    </row>
    <row r="85" spans="2:7" x14ac:dyDescent="0.35">
      <c r="B85" s="450" t="s">
        <v>340</v>
      </c>
      <c r="C85" s="451"/>
      <c r="D85" s="452"/>
      <c r="E85" s="751">
        <f>'Crop 7'!C41</f>
        <v>0</v>
      </c>
      <c r="F85" s="752">
        <f>IFERROR(F80/'Crop 7'!C39,0)</f>
        <v>0</v>
      </c>
      <c r="G85" s="753">
        <f>IFERROR(G80/'Crop 7'!C39,0)</f>
        <v>0</v>
      </c>
    </row>
    <row r="86" spans="2:7" x14ac:dyDescent="0.35">
      <c r="B86" s="453" t="s">
        <v>40</v>
      </c>
      <c r="C86" s="454"/>
      <c r="D86" s="455"/>
      <c r="E86" s="441">
        <f>'All Crops Assessment'!F40</f>
        <v>0</v>
      </c>
      <c r="F86" s="413">
        <f>IFERROR(F84/F83,0)</f>
        <v>0</v>
      </c>
      <c r="G86" s="414">
        <f>IFERROR(G84/G83,0)</f>
        <v>0</v>
      </c>
    </row>
    <row r="88" spans="2:7" x14ac:dyDescent="0.35">
      <c r="B88" s="528" t="str">
        <f>"Crop 8: "&amp;'Crop 8'!B1</f>
        <v>Crop 8: write name here</v>
      </c>
      <c r="C88" s="520"/>
      <c r="D88" s="520"/>
      <c r="E88" s="1174" t="s">
        <v>196</v>
      </c>
      <c r="F88" s="1174"/>
      <c r="G88" s="1175"/>
    </row>
    <row r="89" spans="2:7" x14ac:dyDescent="0.35">
      <c r="B89" s="447" t="s">
        <v>191</v>
      </c>
      <c r="C89" s="295"/>
      <c r="D89" s="531">
        <f>'All Crops Assessment'!I41</f>
        <v>0</v>
      </c>
      <c r="E89" s="1134">
        <v>1</v>
      </c>
      <c r="F89" s="1136">
        <v>2</v>
      </c>
      <c r="G89" s="1138">
        <v>3</v>
      </c>
    </row>
    <row r="90" spans="2:7" ht="16" thickBot="1" x14ac:dyDescent="0.4">
      <c r="B90" s="447"/>
      <c r="C90" s="295"/>
      <c r="D90" s="448"/>
      <c r="E90" s="1135"/>
      <c r="F90" s="1137"/>
      <c r="G90" s="1139"/>
    </row>
    <row r="91" spans="2:7" ht="16" thickBot="1" x14ac:dyDescent="0.4">
      <c r="B91" s="460" t="str">
        <f>"Total Units Produced ("&amp;'Crop 8'!D4&amp;")"</f>
        <v>Total Units Produced (lbs, ct, bu)</v>
      </c>
      <c r="C91" s="409"/>
      <c r="D91" s="409"/>
      <c r="E91" s="822">
        <f>'Crop 8'!H32</f>
        <v>0</v>
      </c>
      <c r="F91" s="511">
        <v>0</v>
      </c>
      <c r="G91" s="512">
        <v>0</v>
      </c>
    </row>
    <row r="92" spans="2:7" ht="16" thickBot="1" x14ac:dyDescent="0.4">
      <c r="B92" s="460" t="s">
        <v>197</v>
      </c>
      <c r="C92" s="409"/>
      <c r="D92" s="409"/>
      <c r="E92" s="534">
        <f>IFERROR(E94/E91,0)</f>
        <v>0</v>
      </c>
      <c r="F92" s="533">
        <v>0</v>
      </c>
      <c r="G92" s="535">
        <v>0</v>
      </c>
    </row>
    <row r="93" spans="2:7" x14ac:dyDescent="0.35">
      <c r="B93" s="449" t="s">
        <v>202</v>
      </c>
      <c r="C93" s="443"/>
      <c r="D93" s="443"/>
      <c r="E93" s="440">
        <f>'All Crops Assessment'!I37</f>
        <v>0</v>
      </c>
      <c r="F93" s="442">
        <f>F91*D89</f>
        <v>0</v>
      </c>
      <c r="G93" s="410">
        <f>G91*D89</f>
        <v>0</v>
      </c>
    </row>
    <row r="94" spans="2:7" x14ac:dyDescent="0.35">
      <c r="B94" s="450" t="s">
        <v>25</v>
      </c>
      <c r="C94" s="451"/>
      <c r="D94" s="452"/>
      <c r="E94" s="418">
        <f>'All Crops Assessment'!I38</f>
        <v>0</v>
      </c>
      <c r="F94" s="411">
        <f>F91*F92</f>
        <v>0</v>
      </c>
      <c r="G94" s="412">
        <f>G91*G92</f>
        <v>0</v>
      </c>
    </row>
    <row r="95" spans="2:7" x14ac:dyDescent="0.35">
      <c r="B95" s="450" t="s">
        <v>204</v>
      </c>
      <c r="C95" s="451"/>
      <c r="D95" s="452"/>
      <c r="E95" s="418">
        <f>'All Crops Assessment'!I39</f>
        <v>0</v>
      </c>
      <c r="F95" s="411">
        <f>F94-F93</f>
        <v>0</v>
      </c>
      <c r="G95" s="412">
        <f>G94-G93</f>
        <v>0</v>
      </c>
    </row>
    <row r="96" spans="2:7" x14ac:dyDescent="0.35">
      <c r="B96" s="450" t="s">
        <v>340</v>
      </c>
      <c r="C96" s="451"/>
      <c r="D96" s="452"/>
      <c r="E96" s="751">
        <f>'Crop 8'!C41</f>
        <v>0</v>
      </c>
      <c r="F96" s="752">
        <f>IFERROR(F91/'Crop 8'!C39,0)</f>
        <v>0</v>
      </c>
      <c r="G96" s="753">
        <f>IFERROR(G91/'Crop 8'!C39,0)</f>
        <v>0</v>
      </c>
    </row>
    <row r="97" spans="2:7" x14ac:dyDescent="0.35">
      <c r="B97" s="453" t="s">
        <v>40</v>
      </c>
      <c r="C97" s="454"/>
      <c r="D97" s="455"/>
      <c r="E97" s="441">
        <f>'All Crops Assessment'!I40</f>
        <v>0</v>
      </c>
      <c r="F97" s="413">
        <f>IFERROR(F95/F94,0)</f>
        <v>0</v>
      </c>
      <c r="G97" s="414">
        <f>IFERROR(G95/G94,0)</f>
        <v>0</v>
      </c>
    </row>
    <row r="99" spans="2:7" x14ac:dyDescent="0.35">
      <c r="B99" s="526" t="str">
        <f>"Crop 9: "&amp;'Crop 9'!B1</f>
        <v>Crop 9: write name here</v>
      </c>
      <c r="C99" s="527"/>
      <c r="D99" s="527"/>
      <c r="E99" s="1176" t="s">
        <v>196</v>
      </c>
      <c r="F99" s="1176"/>
      <c r="G99" s="1177"/>
    </row>
    <row r="100" spans="2:7" x14ac:dyDescent="0.35">
      <c r="B100" s="447" t="s">
        <v>191</v>
      </c>
      <c r="C100" s="295"/>
      <c r="D100" s="531">
        <f>'All Crops Assessment'!L41</f>
        <v>0</v>
      </c>
      <c r="E100" s="1134">
        <v>1</v>
      </c>
      <c r="F100" s="1136">
        <v>2</v>
      </c>
      <c r="G100" s="1138">
        <v>3</v>
      </c>
    </row>
    <row r="101" spans="2:7" ht="16" thickBot="1" x14ac:dyDescent="0.4">
      <c r="B101" s="447"/>
      <c r="C101" s="295"/>
      <c r="D101" s="448"/>
      <c r="E101" s="1135"/>
      <c r="F101" s="1137"/>
      <c r="G101" s="1139"/>
    </row>
    <row r="102" spans="2:7" ht="16" thickBot="1" x14ac:dyDescent="0.4">
      <c r="B102" s="460" t="str">
        <f>"Total Units Produced ("&amp;'Crop 9'!D4&amp;")"</f>
        <v>Total Units Produced (lbs, ct, bu)</v>
      </c>
      <c r="C102" s="409"/>
      <c r="D102" s="409"/>
      <c r="E102" s="822">
        <f>'Crop 9'!H32</f>
        <v>0</v>
      </c>
      <c r="F102" s="511">
        <v>0</v>
      </c>
      <c r="G102" s="512">
        <v>0</v>
      </c>
    </row>
    <row r="103" spans="2:7" ht="16" thickBot="1" x14ac:dyDescent="0.4">
      <c r="B103" s="460" t="s">
        <v>197</v>
      </c>
      <c r="C103" s="409"/>
      <c r="D103" s="409"/>
      <c r="E103" s="534">
        <f>IFERROR(E105/E102,0)</f>
        <v>0</v>
      </c>
      <c r="F103" s="533">
        <v>0</v>
      </c>
      <c r="G103" s="535">
        <v>0</v>
      </c>
    </row>
    <row r="104" spans="2:7" x14ac:dyDescent="0.35">
      <c r="B104" s="449" t="s">
        <v>202</v>
      </c>
      <c r="C104" s="443"/>
      <c r="D104" s="443"/>
      <c r="E104" s="440">
        <f>'All Crops Assessment'!L37</f>
        <v>0</v>
      </c>
      <c r="F104" s="442">
        <f>F102*D100</f>
        <v>0</v>
      </c>
      <c r="G104" s="410">
        <f>G102*D100</f>
        <v>0</v>
      </c>
    </row>
    <row r="105" spans="2:7" x14ac:dyDescent="0.35">
      <c r="B105" s="450" t="s">
        <v>25</v>
      </c>
      <c r="C105" s="451"/>
      <c r="D105" s="452"/>
      <c r="E105" s="418">
        <f>'All Crops Assessment'!L38</f>
        <v>0</v>
      </c>
      <c r="F105" s="411">
        <f>F102*F103</f>
        <v>0</v>
      </c>
      <c r="G105" s="412">
        <f>G102*G103</f>
        <v>0</v>
      </c>
    </row>
    <row r="106" spans="2:7" x14ac:dyDescent="0.35">
      <c r="B106" s="450" t="s">
        <v>204</v>
      </c>
      <c r="C106" s="451"/>
      <c r="D106" s="452"/>
      <c r="E106" s="418">
        <f>'All Crops Assessment'!L39</f>
        <v>0</v>
      </c>
      <c r="F106" s="411">
        <f>F105-F104</f>
        <v>0</v>
      </c>
      <c r="G106" s="412">
        <f>G105-G104</f>
        <v>0</v>
      </c>
    </row>
    <row r="107" spans="2:7" x14ac:dyDescent="0.35">
      <c r="B107" s="450" t="s">
        <v>340</v>
      </c>
      <c r="C107" s="451"/>
      <c r="D107" s="452"/>
      <c r="E107" s="751">
        <f>'Crop 9'!C41</f>
        <v>0</v>
      </c>
      <c r="F107" s="752">
        <f>IFERROR(F102/'Crop 9'!C39,0)</f>
        <v>0</v>
      </c>
      <c r="G107" s="753">
        <f>IFERROR(G102/'Crop 9'!C39,0)</f>
        <v>0</v>
      </c>
    </row>
    <row r="108" spans="2:7" x14ac:dyDescent="0.35">
      <c r="B108" s="453" t="s">
        <v>40</v>
      </c>
      <c r="C108" s="454"/>
      <c r="D108" s="455"/>
      <c r="E108" s="441">
        <f>'All Crops Assessment'!L40</f>
        <v>0</v>
      </c>
      <c r="F108" s="413">
        <f>IFERROR(F106/F105,0)</f>
        <v>0</v>
      </c>
      <c r="G108" s="414">
        <f>IFERROR(G106/G105,0)</f>
        <v>0</v>
      </c>
    </row>
    <row r="110" spans="2:7" x14ac:dyDescent="0.35">
      <c r="B110" s="529" t="str">
        <f>"Crop 10: "&amp;'Crop 10'!B1</f>
        <v>Crop 10: write name here</v>
      </c>
      <c r="C110" s="530"/>
      <c r="D110" s="530"/>
      <c r="E110" s="1178" t="s">
        <v>196</v>
      </c>
      <c r="F110" s="1178"/>
      <c r="G110" s="1179"/>
    </row>
    <row r="111" spans="2:7" x14ac:dyDescent="0.35">
      <c r="B111" s="447" t="s">
        <v>191</v>
      </c>
      <c r="C111" s="295"/>
      <c r="D111" s="531">
        <f>'All Crops Assessment'!O41</f>
        <v>0</v>
      </c>
      <c r="E111" s="1134">
        <v>1</v>
      </c>
      <c r="F111" s="1136">
        <v>2</v>
      </c>
      <c r="G111" s="1138">
        <v>3</v>
      </c>
    </row>
    <row r="112" spans="2:7" ht="16" thickBot="1" x14ac:dyDescent="0.4">
      <c r="B112" s="447"/>
      <c r="C112" s="295"/>
      <c r="D112" s="448"/>
      <c r="E112" s="1135"/>
      <c r="F112" s="1137"/>
      <c r="G112" s="1139"/>
    </row>
    <row r="113" spans="2:7" ht="16" thickBot="1" x14ac:dyDescent="0.4">
      <c r="B113" s="460" t="str">
        <f>"Total Units Produced ("&amp;'Crop 10'!D4&amp;")"</f>
        <v>Total Units Produced (lbs, ct, bu)</v>
      </c>
      <c r="C113" s="409"/>
      <c r="D113" s="409"/>
      <c r="E113" s="822">
        <f>'Crop 10'!H32</f>
        <v>0</v>
      </c>
      <c r="F113" s="511">
        <v>0</v>
      </c>
      <c r="G113" s="512">
        <v>0</v>
      </c>
    </row>
    <row r="114" spans="2:7" ht="16" thickBot="1" x14ac:dyDescent="0.4">
      <c r="B114" s="460" t="s">
        <v>197</v>
      </c>
      <c r="C114" s="409"/>
      <c r="D114" s="409"/>
      <c r="E114" s="534">
        <f>IFERROR(E116/E113,0)</f>
        <v>0</v>
      </c>
      <c r="F114" s="533">
        <v>0</v>
      </c>
      <c r="G114" s="535">
        <v>0</v>
      </c>
    </row>
    <row r="115" spans="2:7" x14ac:dyDescent="0.35">
      <c r="B115" s="449" t="s">
        <v>202</v>
      </c>
      <c r="C115" s="443"/>
      <c r="D115" s="443"/>
      <c r="E115" s="440">
        <f>'All Crops Assessment'!O37</f>
        <v>0</v>
      </c>
      <c r="F115" s="442">
        <f>F113*D111</f>
        <v>0</v>
      </c>
      <c r="G115" s="410">
        <f>G113*D111</f>
        <v>0</v>
      </c>
    </row>
    <row r="116" spans="2:7" x14ac:dyDescent="0.35">
      <c r="B116" s="450" t="s">
        <v>25</v>
      </c>
      <c r="C116" s="451"/>
      <c r="D116" s="452"/>
      <c r="E116" s="418">
        <f>'All Crops Assessment'!O38</f>
        <v>0</v>
      </c>
      <c r="F116" s="411">
        <f>F113*F114</f>
        <v>0</v>
      </c>
      <c r="G116" s="412">
        <f>G113*G114</f>
        <v>0</v>
      </c>
    </row>
    <row r="117" spans="2:7" x14ac:dyDescent="0.35">
      <c r="B117" s="450" t="s">
        <v>204</v>
      </c>
      <c r="C117" s="451"/>
      <c r="D117" s="452"/>
      <c r="E117" s="418">
        <f>'All Crops Assessment'!O39</f>
        <v>0</v>
      </c>
      <c r="F117" s="411">
        <f>F116-F115</f>
        <v>0</v>
      </c>
      <c r="G117" s="412">
        <f>G116-G115</f>
        <v>0</v>
      </c>
    </row>
    <row r="118" spans="2:7" x14ac:dyDescent="0.35">
      <c r="B118" s="450" t="s">
        <v>340</v>
      </c>
      <c r="C118" s="451"/>
      <c r="D118" s="452"/>
      <c r="E118" s="751">
        <f>'Crop 10'!C41</f>
        <v>0</v>
      </c>
      <c r="F118" s="752">
        <f>IFERROR(F113/'Crop 10'!C39,0)</f>
        <v>0</v>
      </c>
      <c r="G118" s="753">
        <f>IFERROR(G113/'Crop 10'!C39,0)</f>
        <v>0</v>
      </c>
    </row>
    <row r="119" spans="2:7" x14ac:dyDescent="0.35">
      <c r="B119" s="453" t="s">
        <v>40</v>
      </c>
      <c r="C119" s="454"/>
      <c r="D119" s="455"/>
      <c r="E119" s="441">
        <f>'All Crops Assessment'!O40</f>
        <v>0</v>
      </c>
      <c r="F119" s="413">
        <f>IFERROR(F117/F116,0)</f>
        <v>0</v>
      </c>
      <c r="G119" s="414">
        <f>IFERROR(G117/G116,0)</f>
        <v>0</v>
      </c>
    </row>
  </sheetData>
  <sheetProtection sheet="1" objects="1" scenarios="1" selectLockedCells="1"/>
  <mergeCells count="51">
    <mergeCell ref="E100:E101"/>
    <mergeCell ref="F100:F101"/>
    <mergeCell ref="G100:G101"/>
    <mergeCell ref="E110:G110"/>
    <mergeCell ref="E111:E112"/>
    <mergeCell ref="F111:F112"/>
    <mergeCell ref="G111:G112"/>
    <mergeCell ref="E88:G88"/>
    <mergeCell ref="E89:E90"/>
    <mergeCell ref="F89:F90"/>
    <mergeCell ref="G89:G90"/>
    <mergeCell ref="E99:G99"/>
    <mergeCell ref="E67:E68"/>
    <mergeCell ref="F67:F68"/>
    <mergeCell ref="G67:G68"/>
    <mergeCell ref="E77:G77"/>
    <mergeCell ref="E78:E79"/>
    <mergeCell ref="F78:F79"/>
    <mergeCell ref="G78:G79"/>
    <mergeCell ref="E55:G55"/>
    <mergeCell ref="E56:E57"/>
    <mergeCell ref="F56:F57"/>
    <mergeCell ref="G56:G57"/>
    <mergeCell ref="E66:G66"/>
    <mergeCell ref="I3:K3"/>
    <mergeCell ref="E23:E24"/>
    <mergeCell ref="F23:F24"/>
    <mergeCell ref="G23:G24"/>
    <mergeCell ref="I1:K1"/>
    <mergeCell ref="I19:L19"/>
    <mergeCell ref="I16:I17"/>
    <mergeCell ref="J16:J17"/>
    <mergeCell ref="K16:K17"/>
    <mergeCell ref="L16:L17"/>
    <mergeCell ref="B1:F1"/>
    <mergeCell ref="E11:G11"/>
    <mergeCell ref="E12:E13"/>
    <mergeCell ref="F12:F13"/>
    <mergeCell ref="G12:G13"/>
    <mergeCell ref="E22:G22"/>
    <mergeCell ref="I10:K10"/>
    <mergeCell ref="I14:L14"/>
    <mergeCell ref="E45:E46"/>
    <mergeCell ref="F45:F46"/>
    <mergeCell ref="G45:G46"/>
    <mergeCell ref="E44:G44"/>
    <mergeCell ref="E33:G33"/>
    <mergeCell ref="E34:E35"/>
    <mergeCell ref="F34:F35"/>
    <mergeCell ref="G34:G35"/>
    <mergeCell ref="I32:L32"/>
  </mergeCells>
  <pageMargins left="0.25" right="0.25" top="0.75" bottom="0.75" header="0.3" footer="0.3"/>
  <pageSetup scale="3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F0"/>
    <pageSetUpPr autoPageBreaks="0" fitToPage="1"/>
  </sheetPr>
  <dimension ref="B1:M77"/>
  <sheetViews>
    <sheetView showGridLines="0" zoomScale="90" zoomScaleNormal="90" workbookViewId="0">
      <pane ySplit="2" topLeftCell="A3" activePane="bottomLeft" state="frozen"/>
      <selection pane="bottomLeft" activeCell="C10" sqref="C10"/>
    </sheetView>
  </sheetViews>
  <sheetFormatPr defaultRowHeight="14.5" x14ac:dyDescent="0.35"/>
  <cols>
    <col min="1" max="1" width="2.1796875" customWidth="1"/>
    <col min="2" max="2" width="57.54296875" style="30" customWidth="1"/>
    <col min="3" max="3" width="28" style="1" customWidth="1"/>
    <col min="4" max="4" width="2.81640625" style="1" customWidth="1"/>
    <col min="5" max="5" width="21" style="1" customWidth="1"/>
    <col min="6" max="6" width="15" customWidth="1"/>
    <col min="7" max="7" width="17.453125" customWidth="1"/>
    <col min="8" max="8" width="16.81640625" customWidth="1"/>
    <col min="9" max="9" width="16" customWidth="1"/>
    <col min="10" max="10" width="16.1796875" customWidth="1"/>
    <col min="11" max="11" width="12.81640625" customWidth="1"/>
    <col min="12" max="12" width="17" customWidth="1"/>
    <col min="13" max="13" width="12.453125" customWidth="1"/>
  </cols>
  <sheetData>
    <row r="1" spans="2:11" ht="6.75" customHeight="1" thickBot="1" x14ac:dyDescent="0.4"/>
    <row r="2" spans="2:11" ht="29" thickBot="1" x14ac:dyDescent="0.7">
      <c r="B2" s="940" t="s">
        <v>183</v>
      </c>
      <c r="C2" s="941"/>
      <c r="D2" s="20"/>
      <c r="E2" s="943" t="s">
        <v>154</v>
      </c>
      <c r="F2" s="944"/>
      <c r="G2" s="944"/>
      <c r="H2" s="945"/>
      <c r="I2" s="541"/>
      <c r="J2" s="541"/>
      <c r="K2" s="1"/>
    </row>
    <row r="9" spans="2:11" ht="18.5" x14ac:dyDescent="0.45">
      <c r="B9" s="942" t="s">
        <v>189</v>
      </c>
      <c r="C9" s="942"/>
      <c r="F9" s="111"/>
    </row>
    <row r="10" spans="2:11" ht="18.5" x14ac:dyDescent="0.45">
      <c r="B10" s="166" t="s">
        <v>107</v>
      </c>
      <c r="C10" s="41"/>
    </row>
    <row r="11" spans="2:11" ht="18.5" x14ac:dyDescent="0.45">
      <c r="B11" s="166" t="s">
        <v>108</v>
      </c>
      <c r="C11" s="41"/>
    </row>
    <row r="12" spans="2:11" ht="18.5" x14ac:dyDescent="0.45">
      <c r="B12" s="38" t="s">
        <v>109</v>
      </c>
      <c r="C12" s="41"/>
    </row>
    <row r="13" spans="2:11" s="62" customFormat="1" ht="18.5" x14ac:dyDescent="0.45">
      <c r="B13" s="183" t="s">
        <v>214</v>
      </c>
      <c r="C13" s="627">
        <f>SUM(C10:C12)</f>
        <v>0</v>
      </c>
      <c r="D13" s="69"/>
      <c r="E13" s="69"/>
    </row>
    <row r="14" spans="2:11" ht="18.5" x14ac:dyDescent="0.45">
      <c r="B14" s="166" t="s">
        <v>269</v>
      </c>
      <c r="C14" s="41"/>
    </row>
    <row r="15" spans="2:11" ht="18.5" x14ac:dyDescent="0.45">
      <c r="B15" s="166" t="s">
        <v>266</v>
      </c>
      <c r="C15" s="41"/>
      <c r="J15" s="62"/>
    </row>
    <row r="16" spans="2:11" ht="21" x14ac:dyDescent="0.5">
      <c r="B16" s="166" t="s">
        <v>282</v>
      </c>
      <c r="C16" s="41"/>
      <c r="F16" s="61"/>
    </row>
    <row r="17" spans="2:13" ht="18.5" x14ac:dyDescent="0.45">
      <c r="B17" s="166" t="s">
        <v>267</v>
      </c>
      <c r="C17" s="41"/>
      <c r="E17" s="113"/>
      <c r="F17" s="113"/>
    </row>
    <row r="18" spans="2:13" ht="18.5" x14ac:dyDescent="0.45">
      <c r="B18" s="166" t="s">
        <v>268</v>
      </c>
      <c r="C18" s="41"/>
      <c r="E18" s="68"/>
      <c r="F18" s="68"/>
    </row>
    <row r="19" spans="2:13" ht="18.5" x14ac:dyDescent="0.45">
      <c r="B19" s="38" t="s">
        <v>420</v>
      </c>
      <c r="C19" s="41"/>
      <c r="E19" s="114"/>
      <c r="F19" s="115"/>
    </row>
    <row r="20" spans="2:13" s="62" customFormat="1" ht="18.5" x14ac:dyDescent="0.45">
      <c r="B20" s="183" t="s">
        <v>215</v>
      </c>
      <c r="C20" s="627">
        <f>SUM(C14:C19)</f>
        <v>0</v>
      </c>
      <c r="D20" s="69"/>
      <c r="E20" s="69"/>
    </row>
    <row r="21" spans="2:13" ht="18.75" customHeight="1" x14ac:dyDescent="0.5">
      <c r="B21" s="166" t="s">
        <v>131</v>
      </c>
      <c r="C21" s="41"/>
      <c r="E21" s="69"/>
      <c r="F21" s="116"/>
    </row>
    <row r="22" spans="2:13" ht="18.5" x14ac:dyDescent="0.45">
      <c r="B22" s="538" t="s">
        <v>262</v>
      </c>
      <c r="C22" s="41"/>
      <c r="E22" s="175"/>
      <c r="F22" s="65"/>
    </row>
    <row r="23" spans="2:13" ht="18.5" x14ac:dyDescent="0.45">
      <c r="B23" s="166" t="s">
        <v>265</v>
      </c>
      <c r="C23" s="41"/>
      <c r="E23" s="68"/>
      <c r="F23" s="69"/>
    </row>
    <row r="24" spans="2:13" ht="18.5" x14ac:dyDescent="0.45">
      <c r="B24" s="38" t="s">
        <v>421</v>
      </c>
      <c r="C24" s="41"/>
      <c r="L24" s="115"/>
      <c r="M24" s="69"/>
    </row>
    <row r="25" spans="2:13" s="62" customFormat="1" ht="18.5" x14ac:dyDescent="0.45">
      <c r="B25" s="183" t="s">
        <v>216</v>
      </c>
      <c r="C25" s="627">
        <f>SUM(C21:C24)</f>
        <v>0</v>
      </c>
      <c r="D25" s="69"/>
      <c r="E25" s="114"/>
      <c r="F25" s="115"/>
    </row>
    <row r="26" spans="2:13" ht="18.5" x14ac:dyDescent="0.45">
      <c r="B26" s="166" t="s">
        <v>263</v>
      </c>
      <c r="C26" s="41"/>
      <c r="L26" s="115"/>
      <c r="M26" s="69"/>
    </row>
    <row r="27" spans="2:13" ht="18.5" x14ac:dyDescent="0.45">
      <c r="B27" s="166" t="s">
        <v>264</v>
      </c>
      <c r="C27" s="41"/>
      <c r="L27" s="115"/>
      <c r="M27" s="69"/>
    </row>
    <row r="28" spans="2:13" ht="18.5" x14ac:dyDescent="0.45">
      <c r="B28" s="38" t="s">
        <v>422</v>
      </c>
      <c r="C28" s="41"/>
    </row>
    <row r="29" spans="2:13" s="62" customFormat="1" ht="18.5" x14ac:dyDescent="0.45">
      <c r="B29" s="183" t="s">
        <v>217</v>
      </c>
      <c r="C29" s="627">
        <f>SUM(C26:C28)</f>
        <v>0</v>
      </c>
      <c r="D29" s="69"/>
      <c r="E29" s="69"/>
      <c r="L29" s="115"/>
      <c r="M29" s="69"/>
    </row>
    <row r="30" spans="2:13" ht="18.5" x14ac:dyDescent="0.45">
      <c r="B30" s="537" t="s">
        <v>104</v>
      </c>
      <c r="C30" s="41"/>
    </row>
    <row r="31" spans="2:13" ht="18.5" x14ac:dyDescent="0.45">
      <c r="B31" s="537" t="s">
        <v>105</v>
      </c>
      <c r="C31" s="41"/>
    </row>
    <row r="32" spans="2:13" ht="18.5" x14ac:dyDescent="0.45">
      <c r="B32" s="537" t="s">
        <v>122</v>
      </c>
      <c r="C32" s="41"/>
    </row>
    <row r="33" spans="2:5" ht="18.5" x14ac:dyDescent="0.45">
      <c r="B33" s="537" t="s">
        <v>123</v>
      </c>
      <c r="C33" s="41"/>
    </row>
    <row r="34" spans="2:5" ht="18.5" x14ac:dyDescent="0.45">
      <c r="B34" s="537" t="s">
        <v>124</v>
      </c>
      <c r="C34" s="41"/>
    </row>
    <row r="35" spans="2:5" ht="18.5" x14ac:dyDescent="0.45">
      <c r="B35" s="166" t="s">
        <v>121</v>
      </c>
      <c r="C35" s="41"/>
    </row>
    <row r="36" spans="2:5" ht="18.5" x14ac:dyDescent="0.45">
      <c r="B36" s="166" t="s">
        <v>5</v>
      </c>
      <c r="C36" s="41"/>
    </row>
    <row r="37" spans="2:5" ht="18.5" x14ac:dyDescent="0.45">
      <c r="B37" s="38" t="s">
        <v>423</v>
      </c>
      <c r="C37" s="41"/>
    </row>
    <row r="38" spans="2:5" s="62" customFormat="1" ht="18.5" x14ac:dyDescent="0.45">
      <c r="B38" s="183" t="s">
        <v>218</v>
      </c>
      <c r="C38" s="627">
        <f>SUM(C30:C37)</f>
        <v>0</v>
      </c>
      <c r="D38" s="69"/>
      <c r="E38" s="69"/>
    </row>
    <row r="39" spans="2:5" ht="18.5" x14ac:dyDescent="0.45">
      <c r="B39" s="166" t="s">
        <v>111</v>
      </c>
      <c r="C39" s="41"/>
    </row>
    <row r="40" spans="2:5" ht="18.5" x14ac:dyDescent="0.45">
      <c r="B40" s="166" t="s">
        <v>22</v>
      </c>
      <c r="C40" s="41"/>
    </row>
    <row r="41" spans="2:5" ht="18.5" x14ac:dyDescent="0.45">
      <c r="B41" s="38" t="s">
        <v>424</v>
      </c>
      <c r="C41" s="41"/>
    </row>
    <row r="42" spans="2:5" s="62" customFormat="1" ht="18.5" x14ac:dyDescent="0.45">
      <c r="B42" s="183" t="s">
        <v>110</v>
      </c>
      <c r="C42" s="627">
        <f>SUM(C39:C41)</f>
        <v>0</v>
      </c>
      <c r="D42" s="69"/>
      <c r="E42" s="69"/>
    </row>
    <row r="43" spans="2:5" ht="18.5" x14ac:dyDescent="0.45">
      <c r="B43" s="166" t="s">
        <v>112</v>
      </c>
      <c r="C43" s="41"/>
    </row>
    <row r="44" spans="2:5" ht="18.5" x14ac:dyDescent="0.45">
      <c r="B44" s="166" t="s">
        <v>4</v>
      </c>
      <c r="C44" s="41"/>
    </row>
    <row r="45" spans="2:5" ht="18.5" x14ac:dyDescent="0.45">
      <c r="B45" s="166" t="s">
        <v>113</v>
      </c>
      <c r="C45" s="41"/>
    </row>
    <row r="46" spans="2:5" ht="18.5" x14ac:dyDescent="0.45">
      <c r="B46" s="166" t="s">
        <v>221</v>
      </c>
      <c r="C46" s="41"/>
      <c r="D46" s="1" t="s">
        <v>279</v>
      </c>
    </row>
    <row r="47" spans="2:5" ht="18.5" x14ac:dyDescent="0.45">
      <c r="B47" s="166" t="s">
        <v>222</v>
      </c>
      <c r="C47" s="41"/>
      <c r="D47" s="1" t="s">
        <v>279</v>
      </c>
    </row>
    <row r="48" spans="2:5" ht="18.5" x14ac:dyDescent="0.45">
      <c r="B48" s="166" t="s">
        <v>273</v>
      </c>
      <c r="C48" s="41"/>
    </row>
    <row r="49" spans="2:5" ht="18.5" x14ac:dyDescent="0.45">
      <c r="B49" s="166" t="s">
        <v>28</v>
      </c>
      <c r="C49" s="41"/>
    </row>
    <row r="50" spans="2:5" ht="18.5" x14ac:dyDescent="0.45">
      <c r="B50" s="538" t="s">
        <v>114</v>
      </c>
      <c r="C50" s="41"/>
    </row>
    <row r="51" spans="2:5" ht="18.5" x14ac:dyDescent="0.45">
      <c r="B51" s="38" t="s">
        <v>425</v>
      </c>
      <c r="C51" s="41"/>
    </row>
    <row r="52" spans="2:5" s="62" customFormat="1" ht="18.5" x14ac:dyDescent="0.45">
      <c r="B52" s="183" t="s">
        <v>283</v>
      </c>
      <c r="C52" s="627">
        <f>SUM(C43:C51)</f>
        <v>0</v>
      </c>
      <c r="D52" s="69"/>
      <c r="E52" s="69"/>
    </row>
    <row r="53" spans="2:5" ht="18.5" x14ac:dyDescent="0.45">
      <c r="B53" s="538" t="s">
        <v>116</v>
      </c>
      <c r="C53" s="41"/>
    </row>
    <row r="54" spans="2:5" ht="18.5" x14ac:dyDescent="0.45">
      <c r="B54" s="538" t="s">
        <v>117</v>
      </c>
      <c r="C54" s="41"/>
    </row>
    <row r="55" spans="2:5" ht="18.5" x14ac:dyDescent="0.45">
      <c r="B55" s="166" t="s">
        <v>118</v>
      </c>
      <c r="C55" s="41"/>
    </row>
    <row r="56" spans="2:5" ht="18.5" x14ac:dyDescent="0.45">
      <c r="B56" s="166" t="s">
        <v>119</v>
      </c>
      <c r="C56" s="41"/>
    </row>
    <row r="57" spans="2:5" ht="18.75" customHeight="1" x14ac:dyDescent="0.45">
      <c r="B57" s="38" t="s">
        <v>120</v>
      </c>
      <c r="C57" s="41"/>
    </row>
    <row r="58" spans="2:5" s="62" customFormat="1" ht="18.5" x14ac:dyDescent="0.45">
      <c r="B58" s="183" t="s">
        <v>115</v>
      </c>
      <c r="C58" s="627">
        <f>SUM(C53:C57)</f>
        <v>0</v>
      </c>
      <c r="D58" s="69"/>
      <c r="E58" s="69"/>
    </row>
    <row r="59" spans="2:5" ht="18.5" x14ac:dyDescent="0.45">
      <c r="B59" s="540" t="s">
        <v>152</v>
      </c>
      <c r="C59" s="36"/>
    </row>
    <row r="60" spans="2:5" ht="18.5" x14ac:dyDescent="0.45">
      <c r="B60" s="540" t="s">
        <v>152</v>
      </c>
      <c r="C60" s="36"/>
    </row>
    <row r="61" spans="2:5" s="62" customFormat="1" ht="18.5" x14ac:dyDescent="0.45">
      <c r="B61" s="183" t="s">
        <v>152</v>
      </c>
      <c r="C61" s="926">
        <f>SUM(C59:C60)</f>
        <v>0</v>
      </c>
      <c r="D61" s="69"/>
      <c r="E61" s="69"/>
    </row>
    <row r="62" spans="2:5" ht="29.25" customHeight="1" x14ac:dyDescent="0.45">
      <c r="B62" s="536" t="s">
        <v>39</v>
      </c>
      <c r="C62" s="154">
        <f>C13+C20+C25+C29+C38+C42+C52+C58+C61</f>
        <v>0</v>
      </c>
    </row>
    <row r="64" spans="2:5" x14ac:dyDescent="0.35">
      <c r="D64" s="329"/>
      <c r="E64" s="329"/>
    </row>
    <row r="65" spans="3:5" ht="21" x14ac:dyDescent="0.5">
      <c r="D65" s="17"/>
      <c r="E65" s="329"/>
    </row>
    <row r="66" spans="3:5" x14ac:dyDescent="0.35">
      <c r="C66" s="329"/>
      <c r="D66" s="329"/>
      <c r="E66" s="329"/>
    </row>
    <row r="67" spans="3:5" x14ac:dyDescent="0.35">
      <c r="C67" s="329"/>
      <c r="D67" s="329"/>
      <c r="E67" s="329"/>
    </row>
    <row r="68" spans="3:5" x14ac:dyDescent="0.35">
      <c r="C68" s="329"/>
      <c r="D68" s="329"/>
      <c r="E68" s="329"/>
    </row>
    <row r="69" spans="3:5" x14ac:dyDescent="0.35">
      <c r="C69" s="329"/>
      <c r="D69" s="329"/>
      <c r="E69" s="329"/>
    </row>
    <row r="70" spans="3:5" x14ac:dyDescent="0.35">
      <c r="C70" s="329"/>
      <c r="D70" s="329"/>
      <c r="E70" s="329"/>
    </row>
    <row r="71" spans="3:5" x14ac:dyDescent="0.35">
      <c r="C71" s="329"/>
      <c r="D71" s="329"/>
      <c r="E71" s="329"/>
    </row>
    <row r="72" spans="3:5" x14ac:dyDescent="0.35">
      <c r="C72" s="329"/>
      <c r="D72" s="329"/>
      <c r="E72" s="329"/>
    </row>
    <row r="73" spans="3:5" x14ac:dyDescent="0.35">
      <c r="C73" s="329"/>
    </row>
    <row r="74" spans="3:5" x14ac:dyDescent="0.35">
      <c r="C74" s="329"/>
    </row>
    <row r="75" spans="3:5" x14ac:dyDescent="0.35">
      <c r="C75" s="329"/>
    </row>
    <row r="76" spans="3:5" x14ac:dyDescent="0.35">
      <c r="C76" s="329"/>
    </row>
    <row r="77" spans="3:5" x14ac:dyDescent="0.35">
      <c r="C77" s="329"/>
    </row>
  </sheetData>
  <sheetProtection sheet="1" selectLockedCells="1"/>
  <mergeCells count="3">
    <mergeCell ref="B2:C2"/>
    <mergeCell ref="B9:C9"/>
    <mergeCell ref="E2:H2"/>
  </mergeCells>
  <hyperlinks>
    <hyperlink ref="B65:D65" location="'Non-Cash Overheads'!A1" display="Click Here to go to OVERHEADS PART II"/>
  </hyperlinks>
  <pageMargins left="0.7" right="0.7" top="0.75" bottom="0.75" header="0.3" footer="0.3"/>
  <pageSetup scale="3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F0"/>
    <pageSetUpPr fitToPage="1"/>
  </sheetPr>
  <dimension ref="B1:H76"/>
  <sheetViews>
    <sheetView showGridLines="0" zoomScale="90" zoomScaleNormal="90" workbookViewId="0">
      <pane ySplit="2" topLeftCell="A3" activePane="bottomLeft" state="frozen"/>
      <selection pane="bottomLeft" activeCell="B72" sqref="B72"/>
    </sheetView>
  </sheetViews>
  <sheetFormatPr defaultColWidth="8.81640625" defaultRowHeight="14.5" x14ac:dyDescent="0.35"/>
  <cols>
    <col min="1" max="1" width="2.453125" style="71" customWidth="1"/>
    <col min="2" max="2" width="46.453125" style="585" customWidth="1"/>
    <col min="3" max="3" width="19" style="71" customWidth="1"/>
    <col min="4" max="4" width="8.81640625" style="71"/>
    <col min="5" max="5" width="20.1796875" style="71" customWidth="1"/>
    <col min="6" max="6" width="24.7265625" style="71" bestFit="1" customWidth="1"/>
    <col min="7" max="7" width="24.26953125" style="71" customWidth="1"/>
    <col min="8" max="8" width="7" style="71" customWidth="1"/>
    <col min="9" max="9" width="2.7265625" style="71" customWidth="1"/>
    <col min="10" max="14" width="8.81640625" style="71"/>
    <col min="15" max="15" width="20.26953125" style="71" customWidth="1"/>
    <col min="16" max="16384" width="8.81640625" style="71"/>
  </cols>
  <sheetData>
    <row r="1" spans="2:8" ht="12.75" customHeight="1" thickBot="1" x14ac:dyDescent="0.6">
      <c r="B1" s="571"/>
      <c r="C1" s="11"/>
    </row>
    <row r="2" spans="2:8" ht="26.5" thickBot="1" x14ac:dyDescent="0.65">
      <c r="B2" s="946" t="s">
        <v>431</v>
      </c>
      <c r="C2" s="947"/>
      <c r="D2" s="948"/>
      <c r="F2" s="543" t="s">
        <v>154</v>
      </c>
      <c r="G2" s="545"/>
      <c r="H2" s="741"/>
    </row>
    <row r="9" spans="2:8" ht="26.25" customHeight="1" thickBot="1" x14ac:dyDescent="0.4"/>
    <row r="10" spans="2:8" ht="19" thickBot="1" x14ac:dyDescent="0.5">
      <c r="B10" s="572" t="s">
        <v>329</v>
      </c>
      <c r="C10" s="539" t="s">
        <v>231</v>
      </c>
      <c r="D10" s="954" t="s">
        <v>23</v>
      </c>
      <c r="E10" s="954"/>
      <c r="F10" s="110" t="s">
        <v>59</v>
      </c>
    </row>
    <row r="11" spans="2:8" ht="18.5" x14ac:dyDescent="0.45">
      <c r="B11" s="573" t="s">
        <v>60</v>
      </c>
      <c r="C11" s="42">
        <v>0</v>
      </c>
      <c r="D11" s="949">
        <v>40</v>
      </c>
      <c r="E11" s="949"/>
      <c r="F11" s="56">
        <f t="shared" ref="F11:F16" si="0">C11/D11</f>
        <v>0</v>
      </c>
    </row>
    <row r="12" spans="2:8" ht="18.5" x14ac:dyDescent="0.45">
      <c r="B12" s="574" t="s">
        <v>61</v>
      </c>
      <c r="C12" s="36">
        <v>0</v>
      </c>
      <c r="D12" s="949">
        <v>15</v>
      </c>
      <c r="E12" s="949"/>
      <c r="F12" s="57">
        <f t="shared" si="0"/>
        <v>0</v>
      </c>
    </row>
    <row r="13" spans="2:8" ht="18.5" x14ac:dyDescent="0.45">
      <c r="B13" s="574" t="s">
        <v>62</v>
      </c>
      <c r="C13" s="36">
        <v>0</v>
      </c>
      <c r="D13" s="949">
        <v>20</v>
      </c>
      <c r="E13" s="949"/>
      <c r="F13" s="57">
        <f t="shared" si="0"/>
        <v>0</v>
      </c>
    </row>
    <row r="14" spans="2:8" ht="18.5" x14ac:dyDescent="0.45">
      <c r="B14" s="574" t="s">
        <v>63</v>
      </c>
      <c r="C14" s="36">
        <v>0</v>
      </c>
      <c r="D14" s="949">
        <v>30</v>
      </c>
      <c r="E14" s="949"/>
      <c r="F14" s="57">
        <f t="shared" si="0"/>
        <v>0</v>
      </c>
    </row>
    <row r="15" spans="2:8" ht="18.5" x14ac:dyDescent="0.45">
      <c r="B15" s="574" t="s">
        <v>64</v>
      </c>
      <c r="C15" s="36">
        <v>0</v>
      </c>
      <c r="D15" s="949">
        <v>30</v>
      </c>
      <c r="E15" s="949"/>
      <c r="F15" s="57">
        <f t="shared" si="0"/>
        <v>0</v>
      </c>
    </row>
    <row r="16" spans="2:8" ht="18.5" x14ac:dyDescent="0.45">
      <c r="B16" s="574" t="s">
        <v>65</v>
      </c>
      <c r="C16" s="36">
        <v>0</v>
      </c>
      <c r="D16" s="949">
        <v>20</v>
      </c>
      <c r="E16" s="949"/>
      <c r="F16" s="57">
        <f t="shared" si="0"/>
        <v>0</v>
      </c>
      <c r="H16" s="145"/>
    </row>
    <row r="17" spans="2:6" ht="19" thickBot="1" x14ac:dyDescent="0.5">
      <c r="B17" s="575" t="s">
        <v>426</v>
      </c>
      <c r="C17" s="43">
        <v>0</v>
      </c>
      <c r="D17" s="949">
        <v>20</v>
      </c>
      <c r="E17" s="949"/>
      <c r="F17" s="58">
        <f>IFERROR(C17/D17,0)</f>
        <v>0</v>
      </c>
    </row>
    <row r="18" spans="2:6" ht="19" thickBot="1" x14ac:dyDescent="0.5">
      <c r="B18" s="586" t="s">
        <v>244</v>
      </c>
      <c r="C18" s="587">
        <f>SUM(C11:C17)</f>
        <v>0</v>
      </c>
      <c r="D18" s="955"/>
      <c r="E18" s="955"/>
      <c r="F18" s="588">
        <f>IFERROR(SUM(F11:F17),0)</f>
        <v>0</v>
      </c>
    </row>
    <row r="19" spans="2:6" ht="18.5" x14ac:dyDescent="0.45">
      <c r="B19" s="573" t="s">
        <v>66</v>
      </c>
      <c r="C19" s="42">
        <v>0</v>
      </c>
      <c r="D19" s="949">
        <v>10</v>
      </c>
      <c r="E19" s="949"/>
      <c r="F19" s="56">
        <f>C19/D19</f>
        <v>0</v>
      </c>
    </row>
    <row r="20" spans="2:6" ht="18.5" x14ac:dyDescent="0.45">
      <c r="B20" s="574" t="s">
        <v>67</v>
      </c>
      <c r="C20" s="36">
        <v>0</v>
      </c>
      <c r="D20" s="949">
        <v>10</v>
      </c>
      <c r="E20" s="949"/>
      <c r="F20" s="57">
        <f>C20/D20</f>
        <v>0</v>
      </c>
    </row>
    <row r="21" spans="2:6" ht="18.5" x14ac:dyDescent="0.45">
      <c r="B21" s="574" t="s">
        <v>68</v>
      </c>
      <c r="C21" s="36">
        <v>0</v>
      </c>
      <c r="D21" s="949">
        <v>10</v>
      </c>
      <c r="E21" s="949"/>
      <c r="F21" s="57">
        <f>C21/D21</f>
        <v>0</v>
      </c>
    </row>
    <row r="22" spans="2:6" ht="18.5" x14ac:dyDescent="0.45">
      <c r="B22" s="574" t="s">
        <v>270</v>
      </c>
      <c r="C22" s="36">
        <v>0</v>
      </c>
      <c r="D22" s="949">
        <v>10</v>
      </c>
      <c r="E22" s="949"/>
      <c r="F22" s="57">
        <f>C22/D22</f>
        <v>0</v>
      </c>
    </row>
    <row r="23" spans="2:6" ht="19" thickBot="1" x14ac:dyDescent="0.5">
      <c r="B23" s="575" t="s">
        <v>427</v>
      </c>
      <c r="C23" s="43">
        <v>0</v>
      </c>
      <c r="D23" s="949">
        <v>10</v>
      </c>
      <c r="E23" s="949"/>
      <c r="F23" s="58">
        <f>IFERROR(C23/D23,0)</f>
        <v>0</v>
      </c>
    </row>
    <row r="24" spans="2:6" ht="19" thickBot="1" x14ac:dyDescent="0.5">
      <c r="B24" s="586" t="s">
        <v>245</v>
      </c>
      <c r="C24" s="587">
        <f>SUM(C19:C23)</f>
        <v>0</v>
      </c>
      <c r="D24" s="952"/>
      <c r="E24" s="952"/>
      <c r="F24" s="588">
        <f>IFERROR(SUM(F19:F23),0)</f>
        <v>0</v>
      </c>
    </row>
    <row r="25" spans="2:6" ht="18.5" x14ac:dyDescent="0.45">
      <c r="B25" s="573" t="s">
        <v>280</v>
      </c>
      <c r="C25" s="42">
        <v>0</v>
      </c>
      <c r="D25" s="949">
        <v>5</v>
      </c>
      <c r="E25" s="949"/>
      <c r="F25" s="56">
        <f t="shared" ref="F25:F28" si="1">C25/D25</f>
        <v>0</v>
      </c>
    </row>
    <row r="26" spans="2:6" ht="18.5" x14ac:dyDescent="0.45">
      <c r="B26" s="574" t="s">
        <v>284</v>
      </c>
      <c r="C26" s="36">
        <v>0</v>
      </c>
      <c r="D26" s="949">
        <v>5</v>
      </c>
      <c r="E26" s="949"/>
      <c r="F26" s="57">
        <f t="shared" si="1"/>
        <v>0</v>
      </c>
    </row>
    <row r="27" spans="2:6" ht="18.5" x14ac:dyDescent="0.45">
      <c r="B27" s="574" t="s">
        <v>271</v>
      </c>
      <c r="C27" s="36">
        <v>0</v>
      </c>
      <c r="D27" s="949">
        <v>5</v>
      </c>
      <c r="E27" s="949"/>
      <c r="F27" s="57">
        <f t="shared" si="1"/>
        <v>0</v>
      </c>
    </row>
    <row r="28" spans="2:6" ht="18.5" x14ac:dyDescent="0.45">
      <c r="B28" s="574" t="s">
        <v>69</v>
      </c>
      <c r="C28" s="36">
        <v>0</v>
      </c>
      <c r="D28" s="949">
        <v>5</v>
      </c>
      <c r="E28" s="949"/>
      <c r="F28" s="57">
        <f t="shared" si="1"/>
        <v>0</v>
      </c>
    </row>
    <row r="29" spans="2:6" ht="18.5" x14ac:dyDescent="0.45">
      <c r="B29" s="574" t="s">
        <v>70</v>
      </c>
      <c r="C29" s="36">
        <v>0</v>
      </c>
      <c r="D29" s="949">
        <v>5</v>
      </c>
      <c r="E29" s="949"/>
      <c r="F29" s="57">
        <f>IFERROR(C29/D29,0)</f>
        <v>0</v>
      </c>
    </row>
    <row r="30" spans="2:6" ht="19" thickBot="1" x14ac:dyDescent="0.5">
      <c r="B30" s="575" t="s">
        <v>428</v>
      </c>
      <c r="C30" s="43">
        <v>0</v>
      </c>
      <c r="D30" s="949">
        <v>5</v>
      </c>
      <c r="E30" s="949"/>
      <c r="F30" s="58">
        <f>IFERROR(C30/D30,0)</f>
        <v>0</v>
      </c>
    </row>
    <row r="31" spans="2:6" ht="19" thickBot="1" x14ac:dyDescent="0.5">
      <c r="B31" s="586" t="s">
        <v>246</v>
      </c>
      <c r="C31" s="587">
        <f>SUM(C25:C30)</f>
        <v>0</v>
      </c>
      <c r="D31" s="952"/>
      <c r="E31" s="952"/>
      <c r="F31" s="588">
        <f>IFERROR(SUM(F25:F30),0)</f>
        <v>0</v>
      </c>
    </row>
    <row r="32" spans="2:6" ht="18.5" x14ac:dyDescent="0.45">
      <c r="B32" s="573" t="s">
        <v>71</v>
      </c>
      <c r="C32" s="42">
        <v>0</v>
      </c>
      <c r="D32" s="949">
        <v>30</v>
      </c>
      <c r="E32" s="949"/>
      <c r="F32" s="56">
        <f t="shared" ref="F32:F68" si="2">C32/D32</f>
        <v>0</v>
      </c>
    </row>
    <row r="33" spans="2:6" ht="18.5" x14ac:dyDescent="0.45">
      <c r="B33" s="574" t="s">
        <v>45</v>
      </c>
      <c r="C33" s="36">
        <v>0</v>
      </c>
      <c r="D33" s="949">
        <v>2</v>
      </c>
      <c r="E33" s="949"/>
      <c r="F33" s="57">
        <f t="shared" si="2"/>
        <v>0</v>
      </c>
    </row>
    <row r="34" spans="2:6" ht="18.5" x14ac:dyDescent="0.45">
      <c r="B34" s="574" t="s">
        <v>27</v>
      </c>
      <c r="C34" s="36">
        <v>0</v>
      </c>
      <c r="D34" s="949">
        <v>10</v>
      </c>
      <c r="E34" s="949"/>
      <c r="F34" s="57">
        <f t="shared" si="2"/>
        <v>0</v>
      </c>
    </row>
    <row r="35" spans="2:6" ht="18.5" x14ac:dyDescent="0.45">
      <c r="B35" s="574" t="s">
        <v>72</v>
      </c>
      <c r="C35" s="36">
        <v>0</v>
      </c>
      <c r="D35" s="949">
        <v>10</v>
      </c>
      <c r="E35" s="949"/>
      <c r="F35" s="57">
        <f t="shared" si="2"/>
        <v>0</v>
      </c>
    </row>
    <row r="36" spans="2:6" ht="18.5" x14ac:dyDescent="0.45">
      <c r="B36" s="574" t="s">
        <v>73</v>
      </c>
      <c r="C36" s="36">
        <v>0</v>
      </c>
      <c r="D36" s="949">
        <v>30</v>
      </c>
      <c r="E36" s="949"/>
      <c r="F36" s="57">
        <f t="shared" si="2"/>
        <v>0</v>
      </c>
    </row>
    <row r="37" spans="2:6" ht="19" thickBot="1" x14ac:dyDescent="0.5">
      <c r="B37" s="575" t="s">
        <v>429</v>
      </c>
      <c r="C37" s="43">
        <v>0</v>
      </c>
      <c r="D37" s="949">
        <v>10</v>
      </c>
      <c r="E37" s="949"/>
      <c r="F37" s="58">
        <f>IFERROR(C37/D37,0)</f>
        <v>0</v>
      </c>
    </row>
    <row r="38" spans="2:6" ht="19" thickBot="1" x14ac:dyDescent="0.5">
      <c r="B38" s="589" t="s">
        <v>247</v>
      </c>
      <c r="C38" s="590">
        <f>SUM(C32:C37)</f>
        <v>0</v>
      </c>
      <c r="D38" s="956"/>
      <c r="E38" s="956"/>
      <c r="F38" s="591">
        <f>IFERROR(SUM(F32:F37),0)</f>
        <v>0</v>
      </c>
    </row>
    <row r="39" spans="2:6" ht="18.5" x14ac:dyDescent="0.45">
      <c r="B39" s="573" t="s">
        <v>74</v>
      </c>
      <c r="C39" s="42">
        <v>0</v>
      </c>
      <c r="D39" s="949">
        <v>10</v>
      </c>
      <c r="E39" s="949"/>
      <c r="F39" s="56">
        <f t="shared" si="2"/>
        <v>0</v>
      </c>
    </row>
    <row r="40" spans="2:6" ht="18.5" x14ac:dyDescent="0.45">
      <c r="B40" s="574" t="s">
        <v>75</v>
      </c>
      <c r="C40" s="36">
        <v>0</v>
      </c>
      <c r="D40" s="949">
        <v>10</v>
      </c>
      <c r="E40" s="949"/>
      <c r="F40" s="57">
        <f>C40/D40</f>
        <v>0</v>
      </c>
    </row>
    <row r="41" spans="2:6" ht="18.5" x14ac:dyDescent="0.45">
      <c r="B41" s="574" t="s">
        <v>76</v>
      </c>
      <c r="C41" s="36">
        <v>0</v>
      </c>
      <c r="D41" s="949">
        <v>10</v>
      </c>
      <c r="E41" s="949"/>
      <c r="F41" s="57">
        <f t="shared" si="2"/>
        <v>0</v>
      </c>
    </row>
    <row r="42" spans="2:6" ht="18.5" x14ac:dyDescent="0.45">
      <c r="B42" s="574" t="s">
        <v>77</v>
      </c>
      <c r="C42" s="36">
        <v>0</v>
      </c>
      <c r="D42" s="949">
        <v>5</v>
      </c>
      <c r="E42" s="949"/>
      <c r="F42" s="57">
        <f t="shared" si="2"/>
        <v>0</v>
      </c>
    </row>
    <row r="43" spans="2:6" ht="18.5" x14ac:dyDescent="0.45">
      <c r="B43" s="574" t="s">
        <v>78</v>
      </c>
      <c r="C43" s="36">
        <v>0</v>
      </c>
      <c r="D43" s="949">
        <v>5</v>
      </c>
      <c r="E43" s="949"/>
      <c r="F43" s="57">
        <f t="shared" si="2"/>
        <v>0</v>
      </c>
    </row>
    <row r="44" spans="2:6" ht="18.5" x14ac:dyDescent="0.45">
      <c r="B44" s="574" t="s">
        <v>70</v>
      </c>
      <c r="C44" s="36">
        <v>0</v>
      </c>
      <c r="D44" s="949">
        <v>5</v>
      </c>
      <c r="E44" s="949"/>
      <c r="F44" s="57">
        <f t="shared" si="2"/>
        <v>0</v>
      </c>
    </row>
    <row r="45" spans="2:6" ht="19" thickBot="1" x14ac:dyDescent="0.5">
      <c r="B45" s="575" t="s">
        <v>430</v>
      </c>
      <c r="C45" s="43">
        <v>0</v>
      </c>
      <c r="D45" s="949">
        <v>5</v>
      </c>
      <c r="E45" s="949"/>
      <c r="F45" s="58">
        <f>IFERROR(C45/D45,0)</f>
        <v>0</v>
      </c>
    </row>
    <row r="46" spans="2:6" ht="19" thickBot="1" x14ac:dyDescent="0.5">
      <c r="B46" s="586" t="s">
        <v>248</v>
      </c>
      <c r="C46" s="587">
        <f>SUM(C39:C45)</f>
        <v>0</v>
      </c>
      <c r="D46" s="959"/>
      <c r="E46" s="959"/>
      <c r="F46" s="588">
        <f>IFERROR(SUM(F39:F45),0)</f>
        <v>0</v>
      </c>
    </row>
    <row r="47" spans="2:6" ht="19" thickBot="1" x14ac:dyDescent="0.5">
      <c r="B47" s="576" t="s">
        <v>80</v>
      </c>
      <c r="C47" s="44">
        <v>0</v>
      </c>
      <c r="D47" s="960">
        <v>8</v>
      </c>
      <c r="E47" s="960"/>
      <c r="F47" s="59">
        <f t="shared" si="2"/>
        <v>0</v>
      </c>
    </row>
    <row r="48" spans="2:6" ht="19" thickBot="1" x14ac:dyDescent="0.5">
      <c r="B48" s="586" t="s">
        <v>79</v>
      </c>
      <c r="C48" s="587">
        <f>SUM(C47)</f>
        <v>0</v>
      </c>
      <c r="D48" s="959"/>
      <c r="E48" s="959"/>
      <c r="F48" s="588">
        <f>IFERROR(SUM(F47),0)</f>
        <v>0</v>
      </c>
    </row>
    <row r="49" spans="2:6" ht="18.5" x14ac:dyDescent="0.45">
      <c r="B49" s="577" t="s">
        <v>81</v>
      </c>
      <c r="C49" s="42">
        <v>0</v>
      </c>
      <c r="D49" s="949">
        <v>40</v>
      </c>
      <c r="E49" s="949"/>
      <c r="F49" s="56">
        <f t="shared" si="2"/>
        <v>0</v>
      </c>
    </row>
    <row r="50" spans="2:6" ht="18.5" x14ac:dyDescent="0.45">
      <c r="B50" s="578" t="s">
        <v>82</v>
      </c>
      <c r="C50" s="36">
        <v>0</v>
      </c>
      <c r="D50" s="949">
        <v>20</v>
      </c>
      <c r="E50" s="949"/>
      <c r="F50" s="57">
        <f t="shared" si="2"/>
        <v>0</v>
      </c>
    </row>
    <row r="51" spans="2:6" ht="18.5" x14ac:dyDescent="0.45">
      <c r="B51" s="579" t="s">
        <v>83</v>
      </c>
      <c r="C51" s="36">
        <v>0</v>
      </c>
      <c r="D51" s="949">
        <v>10</v>
      </c>
      <c r="E51" s="949"/>
      <c r="F51" s="742">
        <f>C51/D51</f>
        <v>0</v>
      </c>
    </row>
    <row r="52" spans="2:6" ht="18.5" x14ac:dyDescent="0.45">
      <c r="B52" s="634" t="s">
        <v>237</v>
      </c>
      <c r="C52" s="42">
        <v>0</v>
      </c>
      <c r="D52" s="949">
        <v>10</v>
      </c>
      <c r="E52" s="949"/>
      <c r="F52" s="56">
        <f>C52/D52</f>
        <v>0</v>
      </c>
    </row>
    <row r="53" spans="2:6" ht="18.5" x14ac:dyDescent="0.45">
      <c r="B53" s="634" t="s">
        <v>238</v>
      </c>
      <c r="C53" s="36">
        <v>0</v>
      </c>
      <c r="D53" s="949">
        <v>10</v>
      </c>
      <c r="E53" s="949"/>
      <c r="F53" s="57">
        <f t="shared" si="2"/>
        <v>0</v>
      </c>
    </row>
    <row r="54" spans="2:6" ht="18.5" x14ac:dyDescent="0.45">
      <c r="B54" s="634" t="s">
        <v>239</v>
      </c>
      <c r="C54" s="36">
        <v>0</v>
      </c>
      <c r="D54" s="949">
        <v>10</v>
      </c>
      <c r="E54" s="949"/>
      <c r="F54" s="57">
        <f>C54/D54</f>
        <v>0</v>
      </c>
    </row>
    <row r="55" spans="2:6" ht="18.5" x14ac:dyDescent="0.45">
      <c r="B55" s="634" t="s">
        <v>240</v>
      </c>
      <c r="C55" s="36">
        <v>0</v>
      </c>
      <c r="D55" s="949">
        <v>10</v>
      </c>
      <c r="E55" s="949"/>
      <c r="F55" s="57">
        <f t="shared" si="2"/>
        <v>0</v>
      </c>
    </row>
    <row r="56" spans="2:6" ht="18.5" x14ac:dyDescent="0.45">
      <c r="B56" s="634" t="s">
        <v>241</v>
      </c>
      <c r="C56" s="36">
        <v>0</v>
      </c>
      <c r="D56" s="949">
        <v>10</v>
      </c>
      <c r="E56" s="949"/>
      <c r="F56" s="57">
        <f t="shared" si="2"/>
        <v>0</v>
      </c>
    </row>
    <row r="57" spans="2:6" ht="18.5" x14ac:dyDescent="0.45">
      <c r="B57" s="634" t="s">
        <v>242</v>
      </c>
      <c r="C57" s="36">
        <v>0</v>
      </c>
      <c r="D57" s="949">
        <v>10</v>
      </c>
      <c r="E57" s="949"/>
      <c r="F57" s="57">
        <f t="shared" si="2"/>
        <v>0</v>
      </c>
    </row>
    <row r="58" spans="2:6" ht="18.5" x14ac:dyDescent="0.45">
      <c r="B58" s="634" t="s">
        <v>243</v>
      </c>
      <c r="C58" s="36">
        <v>0</v>
      </c>
      <c r="D58" s="949">
        <v>10</v>
      </c>
      <c r="E58" s="949"/>
      <c r="F58" s="57">
        <f t="shared" si="2"/>
        <v>0</v>
      </c>
    </row>
    <row r="59" spans="2:6" ht="18.5" x14ac:dyDescent="0.45">
      <c r="B59" s="540" t="s">
        <v>281</v>
      </c>
      <c r="C59" s="36">
        <v>0</v>
      </c>
      <c r="D59" s="949">
        <v>10</v>
      </c>
      <c r="E59" s="949"/>
      <c r="F59" s="57">
        <f t="shared" si="2"/>
        <v>0</v>
      </c>
    </row>
    <row r="60" spans="2:6" ht="18.5" x14ac:dyDescent="0.45">
      <c r="B60" s="580" t="s">
        <v>281</v>
      </c>
      <c r="C60" s="36">
        <v>0</v>
      </c>
      <c r="D60" s="949">
        <v>10</v>
      </c>
      <c r="E60" s="949"/>
      <c r="F60" s="57">
        <f t="shared" si="2"/>
        <v>0</v>
      </c>
    </row>
    <row r="61" spans="2:6" ht="19" thickBot="1" x14ac:dyDescent="0.5">
      <c r="B61" s="575" t="s">
        <v>281</v>
      </c>
      <c r="C61" s="43">
        <v>0</v>
      </c>
      <c r="D61" s="949">
        <v>10</v>
      </c>
      <c r="E61" s="949"/>
      <c r="F61" s="58">
        <f>IFERROR(C61/D61,0)</f>
        <v>0</v>
      </c>
    </row>
    <row r="62" spans="2:6" ht="19" thickBot="1" x14ac:dyDescent="0.5">
      <c r="B62" s="586" t="s">
        <v>249</v>
      </c>
      <c r="C62" s="587">
        <f>SUM(C49:C61)</f>
        <v>0</v>
      </c>
      <c r="D62" s="950"/>
      <c r="E62" s="951"/>
      <c r="F62" s="588">
        <f>IFERROR(SUM(F52:F61),0)</f>
        <v>0</v>
      </c>
    </row>
    <row r="63" spans="2:6" ht="18.5" x14ac:dyDescent="0.45">
      <c r="B63" s="573" t="s">
        <v>84</v>
      </c>
      <c r="C63" s="42">
        <v>0</v>
      </c>
      <c r="D63" s="949">
        <v>2</v>
      </c>
      <c r="E63" s="949"/>
      <c r="F63" s="56">
        <f t="shared" si="2"/>
        <v>0</v>
      </c>
    </row>
    <row r="64" spans="2:6" ht="18.5" x14ac:dyDescent="0.45">
      <c r="B64" s="574" t="s">
        <v>85</v>
      </c>
      <c r="C64" s="36">
        <v>0</v>
      </c>
      <c r="D64" s="949">
        <v>3</v>
      </c>
      <c r="E64" s="949"/>
      <c r="F64" s="57">
        <f>IFERROR(C64/D64,0)</f>
        <v>0</v>
      </c>
    </row>
    <row r="65" spans="2:6" ht="19" thickBot="1" x14ac:dyDescent="0.5">
      <c r="B65" s="575" t="s">
        <v>230</v>
      </c>
      <c r="C65" s="43">
        <v>0</v>
      </c>
      <c r="D65" s="949">
        <v>2</v>
      </c>
      <c r="E65" s="949"/>
      <c r="F65" s="58">
        <f>IFERROR(C65/D65,0)</f>
        <v>0</v>
      </c>
    </row>
    <row r="66" spans="2:6" ht="19" thickBot="1" x14ac:dyDescent="0.5">
      <c r="B66" s="586" t="s">
        <v>250</v>
      </c>
      <c r="C66" s="587">
        <f>SUM(C63:C65)</f>
        <v>0</v>
      </c>
      <c r="D66" s="952"/>
      <c r="E66" s="953"/>
      <c r="F66" s="588">
        <f>IFERROR(SUM(F63:F65),0)</f>
        <v>0</v>
      </c>
    </row>
    <row r="67" spans="2:6" ht="18.5" x14ac:dyDescent="0.45">
      <c r="B67" s="573" t="s">
        <v>86</v>
      </c>
      <c r="C67" s="42">
        <v>0</v>
      </c>
      <c r="D67" s="949">
        <v>5</v>
      </c>
      <c r="E67" s="949"/>
      <c r="F67" s="56">
        <f t="shared" si="2"/>
        <v>0</v>
      </c>
    </row>
    <row r="68" spans="2:6" ht="19" thickBot="1" x14ac:dyDescent="0.5">
      <c r="B68" s="581" t="s">
        <v>252</v>
      </c>
      <c r="C68" s="43">
        <v>0</v>
      </c>
      <c r="D68" s="949">
        <v>2</v>
      </c>
      <c r="E68" s="949"/>
      <c r="F68" s="58">
        <f t="shared" si="2"/>
        <v>0</v>
      </c>
    </row>
    <row r="69" spans="2:6" ht="19" thickBot="1" x14ac:dyDescent="0.5">
      <c r="B69" s="586" t="s">
        <v>251</v>
      </c>
      <c r="C69" s="587">
        <f>SUM(C67:C68)</f>
        <v>0</v>
      </c>
      <c r="D69" s="952"/>
      <c r="E69" s="953"/>
      <c r="F69" s="588">
        <f>IFERROR(SUM(F67:F68),0)</f>
        <v>0</v>
      </c>
    </row>
    <row r="70" spans="2:6" ht="18.5" x14ac:dyDescent="0.45">
      <c r="B70" s="635" t="s">
        <v>327</v>
      </c>
      <c r="C70" s="42">
        <v>0</v>
      </c>
      <c r="D70" s="949">
        <v>30</v>
      </c>
      <c r="E70" s="949"/>
      <c r="F70" s="56">
        <f>IFERROR(C70/D70,0)</f>
        <v>0</v>
      </c>
    </row>
    <row r="71" spans="2:6" ht="18.5" x14ac:dyDescent="0.45">
      <c r="B71" s="636" t="s">
        <v>328</v>
      </c>
      <c r="C71" s="36">
        <v>0</v>
      </c>
      <c r="D71" s="949">
        <v>10</v>
      </c>
      <c r="E71" s="949"/>
      <c r="F71" s="57">
        <f>IFERROR(C71/D71,0)</f>
        <v>0</v>
      </c>
    </row>
    <row r="72" spans="2:6" ht="18.5" x14ac:dyDescent="0.45">
      <c r="B72" s="575" t="s">
        <v>230</v>
      </c>
      <c r="C72" s="36">
        <v>0</v>
      </c>
      <c r="D72" s="949">
        <v>10</v>
      </c>
      <c r="E72" s="949"/>
      <c r="F72" s="57">
        <f>IFERROR(C72/D72,0)</f>
        <v>0</v>
      </c>
    </row>
    <row r="73" spans="2:6" ht="18.5" x14ac:dyDescent="0.45">
      <c r="B73" s="575" t="s">
        <v>230</v>
      </c>
      <c r="C73" s="36">
        <v>0</v>
      </c>
      <c r="D73" s="949">
        <v>10</v>
      </c>
      <c r="E73" s="949"/>
      <c r="F73" s="57">
        <f>IFERROR(C73/D73,0)</f>
        <v>0</v>
      </c>
    </row>
    <row r="74" spans="2:6" ht="19" thickBot="1" x14ac:dyDescent="0.5">
      <c r="B74" s="575" t="s">
        <v>230</v>
      </c>
      <c r="C74" s="43">
        <v>0</v>
      </c>
      <c r="D74" s="949">
        <v>10</v>
      </c>
      <c r="E74" s="949"/>
      <c r="F74" s="58">
        <f>IFERROR(C74/D74,0)</f>
        <v>0</v>
      </c>
    </row>
    <row r="75" spans="2:6" ht="19" thickBot="1" x14ac:dyDescent="0.5">
      <c r="B75" s="586" t="s">
        <v>87</v>
      </c>
      <c r="C75" s="587">
        <f>SUM(C70:C74)</f>
        <v>0</v>
      </c>
      <c r="D75" s="950"/>
      <c r="E75" s="951"/>
      <c r="F75" s="588">
        <f>IFERROR(SUM(F70:F74),0)</f>
        <v>0</v>
      </c>
    </row>
    <row r="76" spans="2:6" s="356" customFormat="1" ht="24.75" customHeight="1" thickBot="1" x14ac:dyDescent="0.5">
      <c r="B76" s="582" t="s">
        <v>330</v>
      </c>
      <c r="C76" s="583">
        <f>C18+C24+C31+C38+C46+C48+C62+C66+C69+C75</f>
        <v>0</v>
      </c>
      <c r="D76" s="957" t="s">
        <v>88</v>
      </c>
      <c r="E76" s="958"/>
      <c r="F76" s="584">
        <f>F18+F24+F31+F38+F46+F48+F62+F66+F69+F75</f>
        <v>0</v>
      </c>
    </row>
  </sheetData>
  <sheetProtection sheet="1" selectLockedCells="1"/>
  <mergeCells count="68">
    <mergeCell ref="D48:E48"/>
    <mergeCell ref="D47:E47"/>
    <mergeCell ref="D49:E49"/>
    <mergeCell ref="D50:E50"/>
    <mergeCell ref="D55:E55"/>
    <mergeCell ref="D51:E51"/>
    <mergeCell ref="D52:E52"/>
    <mergeCell ref="D53:E53"/>
    <mergeCell ref="D54:E54"/>
    <mergeCell ref="D34:E34"/>
    <mergeCell ref="D35:E35"/>
    <mergeCell ref="D36:E36"/>
    <mergeCell ref="D37:E37"/>
    <mergeCell ref="D46:E46"/>
    <mergeCell ref="D39:E39"/>
    <mergeCell ref="D40:E40"/>
    <mergeCell ref="D41:E41"/>
    <mergeCell ref="D42:E42"/>
    <mergeCell ref="D43:E43"/>
    <mergeCell ref="D44:E44"/>
    <mergeCell ref="D45:E45"/>
    <mergeCell ref="D76:E76"/>
    <mergeCell ref="D69:E69"/>
    <mergeCell ref="D67:E67"/>
    <mergeCell ref="D68:E68"/>
    <mergeCell ref="D61:E61"/>
    <mergeCell ref="D62:E62"/>
    <mergeCell ref="D70:E70"/>
    <mergeCell ref="D71:E71"/>
    <mergeCell ref="D72:E72"/>
    <mergeCell ref="D73:E73"/>
    <mergeCell ref="D24:E24"/>
    <mergeCell ref="D19:E19"/>
    <mergeCell ref="D20:E20"/>
    <mergeCell ref="D56:E56"/>
    <mergeCell ref="D21:E21"/>
    <mergeCell ref="D22:E22"/>
    <mergeCell ref="D28:E28"/>
    <mergeCell ref="D29:E29"/>
    <mergeCell ref="D30:E30"/>
    <mergeCell ref="D38:E38"/>
    <mergeCell ref="D26:E26"/>
    <mergeCell ref="D27:E27"/>
    <mergeCell ref="D23:E23"/>
    <mergeCell ref="D31:E31"/>
    <mergeCell ref="D32:E32"/>
    <mergeCell ref="D33:E33"/>
    <mergeCell ref="D14:E14"/>
    <mergeCell ref="D15:E15"/>
    <mergeCell ref="D17:E17"/>
    <mergeCell ref="D12:E12"/>
    <mergeCell ref="D16:E16"/>
    <mergeCell ref="B2:D2"/>
    <mergeCell ref="D25:E25"/>
    <mergeCell ref="D57:E57"/>
    <mergeCell ref="D74:E74"/>
    <mergeCell ref="D75:E75"/>
    <mergeCell ref="D58:E58"/>
    <mergeCell ref="D59:E59"/>
    <mergeCell ref="D60:E60"/>
    <mergeCell ref="D66:E66"/>
    <mergeCell ref="D63:E63"/>
    <mergeCell ref="D64:E64"/>
    <mergeCell ref="D65:E65"/>
    <mergeCell ref="D10:E10"/>
    <mergeCell ref="D18:E18"/>
    <mergeCell ref="D11:E11"/>
    <mergeCell ref="D13:E13"/>
  </mergeCells>
  <pageMargins left="0.7" right="0.7" top="0.75" bottom="0.75" header="0.3" footer="0.3"/>
  <pageSetup scale="45" orientation="portrait" r:id="rId1"/>
  <ignoredErrors>
    <ignoredError sqref="F48"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pageSetUpPr fitToPage="1"/>
  </sheetPr>
  <dimension ref="C2:M29"/>
  <sheetViews>
    <sheetView showGridLines="0" workbookViewId="0">
      <selection activeCell="F9" sqref="F9:J11"/>
    </sheetView>
  </sheetViews>
  <sheetFormatPr defaultColWidth="8.81640625" defaultRowHeight="14.5" x14ac:dyDescent="0.35"/>
  <cols>
    <col min="1" max="1" width="3.7265625" customWidth="1"/>
  </cols>
  <sheetData>
    <row r="2" spans="3:13" x14ac:dyDescent="0.35">
      <c r="C2" s="18"/>
      <c r="D2" s="18"/>
      <c r="E2" s="18"/>
      <c r="F2" s="18"/>
      <c r="G2" s="18"/>
      <c r="H2" s="18"/>
      <c r="I2" s="18"/>
      <c r="J2" s="18"/>
      <c r="K2" s="18"/>
      <c r="L2" s="18"/>
      <c r="M2" s="18"/>
    </row>
    <row r="3" spans="3:13" x14ac:dyDescent="0.35">
      <c r="C3" s="18"/>
      <c r="D3" s="18"/>
      <c r="E3" s="18"/>
      <c r="F3" s="18"/>
      <c r="G3" s="18"/>
      <c r="H3" s="18"/>
      <c r="I3" s="18"/>
      <c r="J3" s="18"/>
      <c r="K3" s="18"/>
      <c r="L3" s="18"/>
      <c r="M3" s="18"/>
    </row>
    <row r="4" spans="3:13" x14ac:dyDescent="0.35">
      <c r="C4" s="18"/>
      <c r="D4" s="18"/>
      <c r="E4" s="18"/>
      <c r="F4" s="18"/>
      <c r="G4" s="18"/>
      <c r="H4" s="18"/>
      <c r="I4" s="18"/>
      <c r="J4" s="18"/>
      <c r="K4" s="18"/>
      <c r="L4" s="18"/>
      <c r="M4" s="18"/>
    </row>
    <row r="5" spans="3:13" x14ac:dyDescent="0.35">
      <c r="C5" s="18"/>
      <c r="D5" s="18"/>
      <c r="E5" s="18"/>
      <c r="F5" s="18"/>
      <c r="G5" s="18"/>
      <c r="H5" s="18"/>
      <c r="I5" s="18"/>
      <c r="J5" s="18"/>
      <c r="K5" s="18"/>
      <c r="L5" s="18"/>
      <c r="M5" s="18"/>
    </row>
    <row r="6" spans="3:13" x14ac:dyDescent="0.35">
      <c r="C6" s="18"/>
      <c r="D6" s="18"/>
      <c r="E6" s="18"/>
      <c r="F6" s="18"/>
      <c r="G6" s="18"/>
      <c r="H6" s="18"/>
      <c r="I6" s="18"/>
      <c r="J6" s="18"/>
      <c r="K6" s="18"/>
      <c r="L6" s="18"/>
      <c r="M6" s="18"/>
    </row>
    <row r="7" spans="3:13" x14ac:dyDescent="0.35">
      <c r="C7" s="18"/>
      <c r="D7" s="18"/>
      <c r="E7" s="18"/>
      <c r="F7" s="18"/>
      <c r="G7" s="18"/>
      <c r="H7" s="18"/>
      <c r="I7" s="18"/>
      <c r="J7" s="18"/>
      <c r="K7" s="18"/>
      <c r="L7" s="18"/>
      <c r="M7" s="18"/>
    </row>
    <row r="8" spans="3:13" ht="15" thickBot="1" x14ac:dyDescent="0.4">
      <c r="C8" s="18"/>
      <c r="D8" s="18"/>
      <c r="E8" s="18"/>
      <c r="F8" s="18"/>
      <c r="G8" s="18"/>
      <c r="H8" s="18"/>
      <c r="I8" s="18"/>
      <c r="J8" s="18"/>
      <c r="K8" s="18"/>
      <c r="L8" s="18"/>
      <c r="M8" s="18"/>
    </row>
    <row r="9" spans="3:13" x14ac:dyDescent="0.35">
      <c r="C9" s="18"/>
      <c r="D9" s="18"/>
      <c r="E9" s="18"/>
      <c r="F9" s="961" t="s">
        <v>432</v>
      </c>
      <c r="G9" s="962"/>
      <c r="H9" s="962"/>
      <c r="I9" s="962"/>
      <c r="J9" s="963"/>
      <c r="K9" s="18"/>
      <c r="L9" s="18"/>
      <c r="M9" s="18"/>
    </row>
    <row r="10" spans="3:13" x14ac:dyDescent="0.35">
      <c r="C10" s="18"/>
      <c r="D10" s="18"/>
      <c r="E10" s="18"/>
      <c r="F10" s="964"/>
      <c r="G10" s="965"/>
      <c r="H10" s="965"/>
      <c r="I10" s="965"/>
      <c r="J10" s="966"/>
      <c r="K10" s="18"/>
      <c r="L10" s="18"/>
      <c r="M10" s="18"/>
    </row>
    <row r="11" spans="3:13" ht="15" thickBot="1" x14ac:dyDescent="0.4">
      <c r="C11" s="18"/>
      <c r="D11" s="18"/>
      <c r="E11" s="18"/>
      <c r="F11" s="967"/>
      <c r="G11" s="968"/>
      <c r="H11" s="968"/>
      <c r="I11" s="968"/>
      <c r="J11" s="969"/>
      <c r="K11" s="18"/>
      <c r="L11" s="18"/>
      <c r="M11" s="18"/>
    </row>
    <row r="12" spans="3:13" x14ac:dyDescent="0.35">
      <c r="C12" s="18"/>
      <c r="D12" s="18"/>
      <c r="E12" s="18"/>
      <c r="F12" s="18"/>
      <c r="G12" s="18"/>
      <c r="H12" s="18"/>
      <c r="I12" s="18"/>
      <c r="J12" s="18"/>
      <c r="K12" s="18"/>
      <c r="L12" s="18"/>
      <c r="M12" s="18"/>
    </row>
    <row r="13" spans="3:13" ht="15" customHeight="1" x14ac:dyDescent="0.35"/>
    <row r="14" spans="3:13" ht="15" customHeight="1" x14ac:dyDescent="0.35"/>
    <row r="15" spans="3:13" ht="15" customHeight="1" x14ac:dyDescent="0.35"/>
    <row r="16" spans="3:13"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75" customHeight="1" x14ac:dyDescent="0.35"/>
  </sheetData>
  <sheetProtection sheet="1" objects="1" scenarios="1" selectLockedCells="1"/>
  <mergeCells count="1">
    <mergeCell ref="F9:J11"/>
  </mergeCells>
  <pageMargins left="0.25" right="0.25" top="0.75" bottom="0.75" header="0.3" footer="0.3"/>
  <pageSetup scale="64"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00000"/>
    <pageSetUpPr fitToPage="1"/>
  </sheetPr>
  <dimension ref="B1:I37"/>
  <sheetViews>
    <sheetView showGridLines="0" zoomScale="87" zoomScaleNormal="87" workbookViewId="0">
      <pane ySplit="1" topLeftCell="A2" activePane="bottomLeft" state="frozen"/>
      <selection pane="bottomLeft" activeCell="C9" sqref="C9"/>
    </sheetView>
  </sheetViews>
  <sheetFormatPr defaultColWidth="8.81640625" defaultRowHeight="15.5" x14ac:dyDescent="0.35"/>
  <cols>
    <col min="1" max="1" width="5.7265625" style="71" customWidth="1"/>
    <col min="2" max="2" width="28.1796875" style="71" customWidth="1"/>
    <col min="3" max="3" width="21.26953125" style="71" customWidth="1"/>
    <col min="4" max="4" width="15.26953125" style="71" customWidth="1"/>
    <col min="5" max="5" width="15.453125" style="71" customWidth="1"/>
    <col min="6" max="6" width="18.26953125" style="71" customWidth="1"/>
    <col min="7" max="7" width="18.1796875" style="71" customWidth="1"/>
    <col min="8" max="8" width="9.54296875" style="357" customWidth="1"/>
    <col min="9" max="16384" width="8.81640625" style="71"/>
  </cols>
  <sheetData>
    <row r="1" spans="2:9" ht="24" thickBot="1" x14ac:dyDescent="0.6">
      <c r="B1" s="803" t="str">
        <f>"Crop Planning for "&amp;Crop1!$F$9</f>
        <v>Crop Planning for write crop name here</v>
      </c>
      <c r="C1" s="803"/>
      <c r="D1" s="9"/>
      <c r="E1" s="974" t="s">
        <v>274</v>
      </c>
      <c r="F1" s="975"/>
      <c r="G1" s="975"/>
      <c r="H1" s="975"/>
      <c r="I1" s="976"/>
    </row>
    <row r="2" spans="2:9" ht="26.5" thickBot="1" x14ac:dyDescent="0.65">
      <c r="B2" s="940" t="s">
        <v>355</v>
      </c>
      <c r="C2" s="941"/>
    </row>
    <row r="3" spans="2:9" ht="15" customHeight="1" x14ac:dyDescent="0.35">
      <c r="B3" s="970" t="s">
        <v>153</v>
      </c>
      <c r="C3" s="970"/>
      <c r="D3" s="970"/>
      <c r="E3" s="970"/>
      <c r="F3" s="970"/>
      <c r="G3" s="970"/>
      <c r="H3" s="970"/>
    </row>
    <row r="4" spans="2:9" ht="14.5" x14ac:dyDescent="0.35">
      <c r="B4" s="970"/>
      <c r="C4" s="970"/>
      <c r="D4" s="970"/>
      <c r="E4" s="970"/>
      <c r="F4" s="970"/>
      <c r="G4" s="970"/>
      <c r="H4" s="970"/>
    </row>
    <row r="5" spans="2:9" s="141" customFormat="1" ht="16" thickBot="1" x14ac:dyDescent="0.4">
      <c r="B5" s="121"/>
      <c r="C5" s="121"/>
      <c r="D5" s="121"/>
      <c r="E5" s="121"/>
      <c r="F5" s="121"/>
      <c r="G5" s="121"/>
      <c r="H5" s="875"/>
    </row>
    <row r="6" spans="2:9" s="141" customFormat="1" ht="30" customHeight="1" thickBot="1" x14ac:dyDescent="0.4">
      <c r="B6" s="972" t="s">
        <v>167</v>
      </c>
      <c r="C6" s="973"/>
      <c r="D6" s="638" t="s">
        <v>433</v>
      </c>
      <c r="E6" s="121"/>
      <c r="F6" s="121"/>
      <c r="G6" s="121"/>
      <c r="H6" s="875"/>
    </row>
    <row r="7" spans="2:9" s="141" customFormat="1" ht="16" thickBot="1" x14ac:dyDescent="0.4">
      <c r="B7" s="121"/>
      <c r="C7" s="121"/>
      <c r="D7" s="121"/>
      <c r="E7" s="121"/>
      <c r="F7" s="121"/>
      <c r="G7" s="121"/>
      <c r="H7" s="875"/>
    </row>
    <row r="8" spans="2:9" ht="32" x14ac:dyDescent="0.45">
      <c r="B8" s="129" t="s">
        <v>140</v>
      </c>
      <c r="C8" s="137" t="s">
        <v>100</v>
      </c>
      <c r="D8" s="137" t="s">
        <v>101</v>
      </c>
      <c r="E8" s="130" t="s">
        <v>102</v>
      </c>
      <c r="F8" s="130" t="s">
        <v>103</v>
      </c>
      <c r="G8" s="130" t="s">
        <v>164</v>
      </c>
      <c r="H8" s="131" t="s">
        <v>165</v>
      </c>
    </row>
    <row r="9" spans="2:9" ht="18.5" x14ac:dyDescent="0.45">
      <c r="B9" s="12" t="s">
        <v>49</v>
      </c>
      <c r="C9" s="13">
        <v>0</v>
      </c>
      <c r="D9" s="13">
        <v>0</v>
      </c>
      <c r="E9" s="132">
        <f>C9*D9</f>
        <v>0</v>
      </c>
      <c r="F9" s="41">
        <v>0</v>
      </c>
      <c r="G9" s="136">
        <f>E9*F9</f>
        <v>0</v>
      </c>
      <c r="H9" s="902">
        <f>IFERROR(G9/G36,0)</f>
        <v>0</v>
      </c>
    </row>
    <row r="10" spans="2:9" ht="18.5" x14ac:dyDescent="0.45">
      <c r="B10" s="12" t="s">
        <v>49</v>
      </c>
      <c r="C10" s="13">
        <v>0</v>
      </c>
      <c r="D10" s="13">
        <v>0</v>
      </c>
      <c r="E10" s="132">
        <f>C10*D10</f>
        <v>0</v>
      </c>
      <c r="F10" s="41">
        <v>0</v>
      </c>
      <c r="G10" s="136">
        <f>E10*F10</f>
        <v>0</v>
      </c>
      <c r="H10" s="902">
        <f>IFERROR(G10/G36,0)</f>
        <v>0</v>
      </c>
    </row>
    <row r="11" spans="2:9" ht="18.5" x14ac:dyDescent="0.45">
      <c r="B11" s="12" t="s">
        <v>49</v>
      </c>
      <c r="C11" s="13">
        <v>0</v>
      </c>
      <c r="D11" s="13">
        <v>0</v>
      </c>
      <c r="E11" s="132">
        <f>C11*D11</f>
        <v>0</v>
      </c>
      <c r="F11" s="41">
        <v>0</v>
      </c>
      <c r="G11" s="136">
        <f>E11*F11</f>
        <v>0</v>
      </c>
      <c r="H11" s="902">
        <f>IFERROR(G11/G36,0)</f>
        <v>0</v>
      </c>
    </row>
    <row r="12" spans="2:9" ht="18.5" x14ac:dyDescent="0.45">
      <c r="B12" s="12" t="s">
        <v>49</v>
      </c>
      <c r="C12" s="13">
        <v>0</v>
      </c>
      <c r="D12" s="13">
        <v>0</v>
      </c>
      <c r="E12" s="132">
        <f>C12*D12</f>
        <v>0</v>
      </c>
      <c r="F12" s="41">
        <v>0</v>
      </c>
      <c r="G12" s="136">
        <f>E12*F12</f>
        <v>0</v>
      </c>
      <c r="H12" s="902">
        <f>IFERROR(G12/G36,0)</f>
        <v>0</v>
      </c>
    </row>
    <row r="13" spans="2:9" ht="18.5" x14ac:dyDescent="0.45">
      <c r="B13" s="12" t="s">
        <v>49</v>
      </c>
      <c r="C13" s="13">
        <v>0</v>
      </c>
      <c r="D13" s="13">
        <v>0</v>
      </c>
      <c r="E13" s="132">
        <f>C13*D13</f>
        <v>0</v>
      </c>
      <c r="F13" s="41">
        <v>0</v>
      </c>
      <c r="G13" s="136">
        <f>E13*F13</f>
        <v>0</v>
      </c>
      <c r="H13" s="902">
        <f>IFERROR(G13/G36,0)</f>
        <v>0</v>
      </c>
    </row>
    <row r="14" spans="2:9" s="31" customFormat="1" ht="18.5" x14ac:dyDescent="0.45">
      <c r="B14" s="903" t="s">
        <v>21</v>
      </c>
      <c r="C14" s="904"/>
      <c r="D14" s="170"/>
      <c r="E14" s="905">
        <f>SUM(E9:E13)</f>
        <v>0</v>
      </c>
      <c r="F14" s="32"/>
      <c r="G14" s="136">
        <f>SUM(G9:G13)</f>
        <v>0</v>
      </c>
      <c r="H14" s="902">
        <f>IFERROR(G14/G36,0)</f>
        <v>0</v>
      </c>
    </row>
    <row r="15" spans="2:9" ht="32" x14ac:dyDescent="0.45">
      <c r="B15" s="185" t="s">
        <v>141</v>
      </c>
      <c r="C15" s="182" t="s">
        <v>100</v>
      </c>
      <c r="D15" s="182" t="s">
        <v>101</v>
      </c>
      <c r="E15" s="183" t="s">
        <v>102</v>
      </c>
      <c r="F15" s="184" t="s">
        <v>103</v>
      </c>
      <c r="G15" s="184" t="s">
        <v>164</v>
      </c>
      <c r="H15" s="186" t="s">
        <v>165</v>
      </c>
    </row>
    <row r="16" spans="2:9" ht="18.5" x14ac:dyDescent="0.45">
      <c r="B16" s="12" t="s">
        <v>49</v>
      </c>
      <c r="C16" s="13">
        <v>0</v>
      </c>
      <c r="D16" s="13">
        <v>0</v>
      </c>
      <c r="E16" s="132">
        <f>C16*D16</f>
        <v>0</v>
      </c>
      <c r="F16" s="41">
        <v>0</v>
      </c>
      <c r="G16" s="136">
        <f>E16*F16</f>
        <v>0</v>
      </c>
      <c r="H16" s="902">
        <f>IFERROR(G16/G36,0)</f>
        <v>0</v>
      </c>
    </row>
    <row r="17" spans="2:8" ht="18.5" x14ac:dyDescent="0.45">
      <c r="B17" s="12" t="s">
        <v>49</v>
      </c>
      <c r="C17" s="13">
        <v>0</v>
      </c>
      <c r="D17" s="13">
        <v>0</v>
      </c>
      <c r="E17" s="132">
        <f>C17*D17</f>
        <v>0</v>
      </c>
      <c r="F17" s="41">
        <v>0</v>
      </c>
      <c r="G17" s="136">
        <f>E17*F17</f>
        <v>0</v>
      </c>
      <c r="H17" s="902">
        <f>IFERROR(G17/G36,0)</f>
        <v>0</v>
      </c>
    </row>
    <row r="18" spans="2:8" ht="18.5" x14ac:dyDescent="0.45">
      <c r="B18" s="12" t="s">
        <v>49</v>
      </c>
      <c r="C18" s="13">
        <v>0</v>
      </c>
      <c r="D18" s="13">
        <v>0</v>
      </c>
      <c r="E18" s="132">
        <f>C18*D18</f>
        <v>0</v>
      </c>
      <c r="F18" s="41">
        <v>0</v>
      </c>
      <c r="G18" s="136">
        <f>E18*F18</f>
        <v>0</v>
      </c>
      <c r="H18" s="902">
        <f>IFERROR(G18/G36,0)</f>
        <v>0</v>
      </c>
    </row>
    <row r="19" spans="2:8" ht="18.5" x14ac:dyDescent="0.45">
      <c r="B19" s="12" t="s">
        <v>49</v>
      </c>
      <c r="C19" s="13">
        <v>0</v>
      </c>
      <c r="D19" s="13">
        <v>0</v>
      </c>
      <c r="E19" s="132">
        <f>C19*D19</f>
        <v>0</v>
      </c>
      <c r="F19" s="41">
        <v>0</v>
      </c>
      <c r="G19" s="136">
        <f>E19*F19</f>
        <v>0</v>
      </c>
      <c r="H19" s="902">
        <f>IFERROR(G19/G36,0)</f>
        <v>0</v>
      </c>
    </row>
    <row r="20" spans="2:8" ht="18.5" x14ac:dyDescent="0.45">
      <c r="B20" s="12" t="s">
        <v>49</v>
      </c>
      <c r="C20" s="13">
        <v>0</v>
      </c>
      <c r="D20" s="13">
        <v>0</v>
      </c>
      <c r="E20" s="132">
        <f>C20*D20</f>
        <v>0</v>
      </c>
      <c r="F20" s="41">
        <v>0</v>
      </c>
      <c r="G20" s="136">
        <f>E20*F20</f>
        <v>0</v>
      </c>
      <c r="H20" s="902">
        <f>IFERROR(G20/G36,0)</f>
        <v>0</v>
      </c>
    </row>
    <row r="21" spans="2:8" s="31" customFormat="1" ht="18.5" x14ac:dyDescent="0.45">
      <c r="B21" s="903" t="s">
        <v>21</v>
      </c>
      <c r="C21" s="904"/>
      <c r="D21" s="170"/>
      <c r="E21" s="905">
        <f>SUM(E16:E20)</f>
        <v>0</v>
      </c>
      <c r="F21" s="32"/>
      <c r="G21" s="136">
        <f>SUM(G16:G20)</f>
        <v>0</v>
      </c>
      <c r="H21" s="902">
        <f>IFERROR(G21/G36,0)</f>
        <v>0</v>
      </c>
    </row>
    <row r="22" spans="2:8" ht="32" x14ac:dyDescent="0.45">
      <c r="B22" s="185" t="s">
        <v>142</v>
      </c>
      <c r="C22" s="182" t="s">
        <v>100</v>
      </c>
      <c r="D22" s="182" t="s">
        <v>101</v>
      </c>
      <c r="E22" s="183" t="s">
        <v>102</v>
      </c>
      <c r="F22" s="184" t="s">
        <v>103</v>
      </c>
      <c r="G22" s="184" t="s">
        <v>164</v>
      </c>
      <c r="H22" s="186" t="s">
        <v>165</v>
      </c>
    </row>
    <row r="23" spans="2:8" ht="18.5" x14ac:dyDescent="0.45">
      <c r="B23" s="12" t="s">
        <v>49</v>
      </c>
      <c r="C23" s="13">
        <v>0</v>
      </c>
      <c r="D23" s="13">
        <v>0</v>
      </c>
      <c r="E23" s="132">
        <f>C23*D23</f>
        <v>0</v>
      </c>
      <c r="F23" s="41">
        <v>0</v>
      </c>
      <c r="G23" s="136">
        <f>E23*F23</f>
        <v>0</v>
      </c>
      <c r="H23" s="902">
        <f>IFERROR(G23/G36,0)</f>
        <v>0</v>
      </c>
    </row>
    <row r="24" spans="2:8" ht="18.5" x14ac:dyDescent="0.45">
      <c r="B24" s="12" t="s">
        <v>49</v>
      </c>
      <c r="C24" s="13">
        <v>0</v>
      </c>
      <c r="D24" s="13">
        <v>0</v>
      </c>
      <c r="E24" s="132">
        <f>C24*D24</f>
        <v>0</v>
      </c>
      <c r="F24" s="41">
        <v>0</v>
      </c>
      <c r="G24" s="136">
        <f>E24*F24</f>
        <v>0</v>
      </c>
      <c r="H24" s="902">
        <f>IFERROR(G24/G36,0)</f>
        <v>0</v>
      </c>
    </row>
    <row r="25" spans="2:8" ht="18.5" x14ac:dyDescent="0.45">
      <c r="B25" s="903" t="s">
        <v>21</v>
      </c>
      <c r="C25" s="904"/>
      <c r="D25" s="170"/>
      <c r="E25" s="905">
        <f>SUM(E23:E24)</f>
        <v>0</v>
      </c>
      <c r="F25" s="32"/>
      <c r="G25" s="136">
        <f>SUM(G23:G24)</f>
        <v>0</v>
      </c>
      <c r="H25" s="902">
        <f>IFERROR(G25/G36,0)</f>
        <v>0</v>
      </c>
    </row>
    <row r="26" spans="2:8" ht="32" x14ac:dyDescent="0.45">
      <c r="B26" s="185" t="s">
        <v>62</v>
      </c>
      <c r="C26" s="182" t="s">
        <v>100</v>
      </c>
      <c r="D26" s="182" t="s">
        <v>101</v>
      </c>
      <c r="E26" s="183" t="s">
        <v>102</v>
      </c>
      <c r="F26" s="184" t="s">
        <v>103</v>
      </c>
      <c r="G26" s="184" t="s">
        <v>164</v>
      </c>
      <c r="H26" s="186" t="s">
        <v>165</v>
      </c>
    </row>
    <row r="27" spans="2:8" ht="18.5" x14ac:dyDescent="0.45">
      <c r="B27" s="12" t="s">
        <v>49</v>
      </c>
      <c r="C27" s="13">
        <v>0</v>
      </c>
      <c r="D27" s="13">
        <v>0</v>
      </c>
      <c r="E27" s="132">
        <f>C27*D27</f>
        <v>0</v>
      </c>
      <c r="F27" s="41">
        <v>0</v>
      </c>
      <c r="G27" s="136">
        <f>E27*F27</f>
        <v>0</v>
      </c>
      <c r="H27" s="902">
        <f>IFERROR(G27/G36,0)</f>
        <v>0</v>
      </c>
    </row>
    <row r="28" spans="2:8" ht="18.5" x14ac:dyDescent="0.45">
      <c r="B28" s="12" t="s">
        <v>49</v>
      </c>
      <c r="C28" s="13">
        <v>0</v>
      </c>
      <c r="D28" s="13">
        <v>0</v>
      </c>
      <c r="E28" s="132">
        <f>C28*D28</f>
        <v>0</v>
      </c>
      <c r="F28" s="41">
        <v>0</v>
      </c>
      <c r="G28" s="136">
        <f>E28*F28</f>
        <v>0</v>
      </c>
      <c r="H28" s="902">
        <f>IFERROR(G28/G36,0)</f>
        <v>0</v>
      </c>
    </row>
    <row r="29" spans="2:8" ht="18.5" x14ac:dyDescent="0.45">
      <c r="B29" s="903" t="s">
        <v>21</v>
      </c>
      <c r="C29" s="904"/>
      <c r="D29" s="170"/>
      <c r="E29" s="905">
        <f>SUM(E27:E28)</f>
        <v>0</v>
      </c>
      <c r="F29" s="32"/>
      <c r="G29" s="136">
        <f>SUM(G27:G28)</f>
        <v>0</v>
      </c>
      <c r="H29" s="902">
        <f>IFERROR(G29/G36,0)</f>
        <v>0</v>
      </c>
    </row>
    <row r="30" spans="2:8" ht="32" x14ac:dyDescent="0.45">
      <c r="B30" s="185" t="s">
        <v>143</v>
      </c>
      <c r="C30" s="182" t="s">
        <v>100</v>
      </c>
      <c r="D30" s="182" t="s">
        <v>101</v>
      </c>
      <c r="E30" s="183" t="s">
        <v>102</v>
      </c>
      <c r="F30" s="184" t="s">
        <v>103</v>
      </c>
      <c r="G30" s="184" t="s">
        <v>164</v>
      </c>
      <c r="H30" s="186" t="s">
        <v>165</v>
      </c>
    </row>
    <row r="31" spans="2:8" ht="18.5" x14ac:dyDescent="0.45">
      <c r="B31" s="12" t="s">
        <v>49</v>
      </c>
      <c r="C31" s="13">
        <v>0</v>
      </c>
      <c r="D31" s="13">
        <v>0</v>
      </c>
      <c r="E31" s="132">
        <f>C31*D31</f>
        <v>0</v>
      </c>
      <c r="F31" s="41">
        <v>0</v>
      </c>
      <c r="G31" s="136">
        <f>E31*F31</f>
        <v>0</v>
      </c>
      <c r="H31" s="902">
        <f>IFERROR(G31/G36,0)</f>
        <v>0</v>
      </c>
    </row>
    <row r="32" spans="2:8" ht="18.5" x14ac:dyDescent="0.45">
      <c r="B32" s="12" t="s">
        <v>49</v>
      </c>
      <c r="C32" s="13">
        <v>0</v>
      </c>
      <c r="D32" s="13">
        <v>0</v>
      </c>
      <c r="E32" s="132">
        <f>C32*D32</f>
        <v>0</v>
      </c>
      <c r="F32" s="41">
        <v>0</v>
      </c>
      <c r="G32" s="136">
        <f>E32*F32</f>
        <v>0</v>
      </c>
      <c r="H32" s="902">
        <f>IFERROR(G32/G36,0)</f>
        <v>0</v>
      </c>
    </row>
    <row r="33" spans="2:8" ht="19" thickBot="1" x14ac:dyDescent="0.5">
      <c r="B33" s="906" t="s">
        <v>21</v>
      </c>
      <c r="C33" s="907">
        <f>SUM(C31:C32)</f>
        <v>0</v>
      </c>
      <c r="D33" s="908" t="str">
        <f>D6</f>
        <v>lbs, ct, bu</v>
      </c>
      <c r="E33" s="909">
        <f>SUM(E31:E32)</f>
        <v>0</v>
      </c>
      <c r="F33" s="908"/>
      <c r="G33" s="910">
        <f>SUM(G31:G32)</f>
        <v>0</v>
      </c>
      <c r="H33" s="911">
        <f>IFERROR(G33/G36,0)</f>
        <v>0</v>
      </c>
    </row>
    <row r="34" spans="2:8" s="181" customFormat="1" x14ac:dyDescent="0.35">
      <c r="H34" s="912"/>
    </row>
    <row r="35" spans="2:8" s="181" customFormat="1" ht="18.5" x14ac:dyDescent="0.45">
      <c r="B35" s="177"/>
      <c r="C35" s="178"/>
      <c r="D35" s="179"/>
      <c r="E35" s="177"/>
      <c r="F35" s="177" t="s">
        <v>150</v>
      </c>
      <c r="G35" s="178">
        <f>SUM(E14,E21,E25,E29,E33)</f>
        <v>0</v>
      </c>
      <c r="H35" s="913" t="str">
        <f>D6</f>
        <v>lbs, ct, bu</v>
      </c>
    </row>
    <row r="36" spans="2:8" s="181" customFormat="1" ht="18.5" x14ac:dyDescent="0.45">
      <c r="B36" s="177"/>
      <c r="C36" s="178"/>
      <c r="D36" s="179"/>
      <c r="E36" s="971" t="s">
        <v>144</v>
      </c>
      <c r="F36" s="971"/>
      <c r="G36" s="180">
        <f>SUM(G14,G21,G25,G29,G33)</f>
        <v>0</v>
      </c>
      <c r="H36" s="912"/>
    </row>
    <row r="37" spans="2:8" s="145" customFormat="1" ht="18.5" x14ac:dyDescent="0.45">
      <c r="B37" s="165"/>
      <c r="C37" s="143"/>
      <c r="D37" s="106"/>
      <c r="E37" s="108"/>
      <c r="F37" s="108"/>
      <c r="G37" s="144"/>
      <c r="H37" s="408"/>
    </row>
  </sheetData>
  <sheetProtection sheet="1" selectLockedCells="1"/>
  <mergeCells count="5">
    <mergeCell ref="B2:C2"/>
    <mergeCell ref="B3:H4"/>
    <mergeCell ref="E36:F36"/>
    <mergeCell ref="B6:C6"/>
    <mergeCell ref="E1:I1"/>
  </mergeCells>
  <pageMargins left="0.7" right="0.7" top="0.75" bottom="0.75" header="0.3" footer="0.3"/>
  <pageSetup scale="64" fitToHeight="0" orientation="portrait" r:id="rId1"/>
  <ignoredErrors>
    <ignoredError sqref="D33"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S44"/>
  <sheetViews>
    <sheetView zoomScaleNormal="100" workbookViewId="0">
      <pane ySplit="1" topLeftCell="A2" activePane="bottomLeft" state="frozen"/>
      <selection pane="bottomLeft" activeCell="C14" sqref="C14"/>
    </sheetView>
  </sheetViews>
  <sheetFormatPr defaultRowHeight="14.5" x14ac:dyDescent="0.35"/>
  <cols>
    <col min="1" max="1" width="7" customWidth="1"/>
    <col min="2" max="2" width="53" customWidth="1"/>
    <col min="3" max="3" width="20" customWidth="1"/>
    <col min="4" max="4" width="14.26953125" customWidth="1"/>
  </cols>
  <sheetData>
    <row r="1" spans="2:16" ht="24" thickBot="1" x14ac:dyDescent="0.6">
      <c r="B1" s="27" t="str">
        <f>"Crop Planning for "&amp;Crop1!F9</f>
        <v>Crop Planning for write crop name here</v>
      </c>
      <c r="C1" s="974" t="s">
        <v>274</v>
      </c>
      <c r="D1" s="975"/>
      <c r="E1" s="975"/>
      <c r="F1" s="975"/>
      <c r="G1" s="976"/>
    </row>
    <row r="2" spans="2:16" ht="26.5" thickBot="1" x14ac:dyDescent="0.65">
      <c r="B2" s="151" t="s">
        <v>354</v>
      </c>
      <c r="C2" s="10"/>
    </row>
    <row r="3" spans="2:16" ht="18" customHeight="1" x14ac:dyDescent="0.35">
      <c r="B3" s="805"/>
      <c r="C3" s="805"/>
      <c r="D3" s="805"/>
      <c r="E3" s="805"/>
      <c r="F3" s="805"/>
      <c r="G3" s="805"/>
      <c r="H3" s="805"/>
      <c r="I3" s="805"/>
      <c r="J3" s="805"/>
      <c r="K3" s="805"/>
      <c r="L3" s="805"/>
      <c r="M3" s="805"/>
      <c r="N3" s="805"/>
      <c r="O3" s="153"/>
      <c r="P3" s="153"/>
    </row>
    <row r="4" spans="2:16" ht="15" customHeight="1" x14ac:dyDescent="0.35">
      <c r="B4" s="805"/>
      <c r="C4" s="805"/>
      <c r="D4" s="805"/>
      <c r="E4" s="805"/>
      <c r="F4" s="805"/>
      <c r="G4" s="805"/>
      <c r="H4" s="805"/>
      <c r="I4" s="805"/>
      <c r="J4" s="805"/>
      <c r="K4" s="805"/>
      <c r="L4" s="805"/>
      <c r="M4" s="805"/>
      <c r="N4" s="805"/>
      <c r="O4" s="153"/>
      <c r="P4" s="153"/>
    </row>
    <row r="5" spans="2:16" ht="15" customHeight="1" x14ac:dyDescent="0.35">
      <c r="B5" s="805"/>
      <c r="C5" s="805"/>
      <c r="D5" s="805"/>
      <c r="E5" s="805"/>
      <c r="F5" s="805"/>
      <c r="G5" s="805"/>
      <c r="H5" s="805"/>
      <c r="I5" s="805"/>
      <c r="J5" s="805"/>
      <c r="K5" s="805"/>
      <c r="L5" s="805"/>
      <c r="M5" s="805"/>
      <c r="N5" s="805"/>
      <c r="O5" s="153"/>
      <c r="P5" s="153"/>
    </row>
    <row r="6" spans="2:16" ht="15" customHeight="1" x14ac:dyDescent="0.35">
      <c r="B6" s="805"/>
      <c r="C6" s="805"/>
      <c r="D6" s="805"/>
      <c r="E6" s="805"/>
      <c r="F6" s="805"/>
      <c r="G6" s="805"/>
      <c r="H6" s="805"/>
      <c r="I6" s="805"/>
      <c r="J6" s="805"/>
      <c r="K6" s="805"/>
      <c r="L6" s="805"/>
      <c r="M6" s="805"/>
      <c r="N6" s="805"/>
      <c r="O6" s="153"/>
      <c r="P6" s="153"/>
    </row>
    <row r="7" spans="2:16" ht="15" customHeight="1" x14ac:dyDescent="0.35">
      <c r="B7" s="805"/>
      <c r="C7" s="805"/>
      <c r="D7" s="805"/>
      <c r="E7" s="805"/>
      <c r="F7" s="805"/>
      <c r="G7" s="805"/>
      <c r="H7" s="805"/>
      <c r="I7" s="805"/>
      <c r="J7" s="805"/>
      <c r="K7" s="805"/>
      <c r="L7" s="805"/>
      <c r="M7" s="805"/>
      <c r="N7" s="805"/>
      <c r="O7" s="153"/>
      <c r="P7" s="153"/>
    </row>
    <row r="8" spans="2:16" ht="15" customHeight="1" x14ac:dyDescent="0.35">
      <c r="B8" s="805"/>
      <c r="C8" s="805"/>
      <c r="D8" s="805"/>
      <c r="E8" s="805"/>
      <c r="F8" s="805"/>
      <c r="G8" s="805"/>
      <c r="H8" s="805"/>
      <c r="I8" s="805"/>
      <c r="J8" s="805"/>
      <c r="K8" s="805"/>
      <c r="L8" s="805"/>
      <c r="M8" s="805"/>
      <c r="N8" s="805"/>
      <c r="O8" s="153"/>
      <c r="P8" s="153"/>
    </row>
    <row r="9" spans="2:16" ht="15" customHeight="1" x14ac:dyDescent="0.35">
      <c r="B9" s="805"/>
      <c r="C9" s="805"/>
      <c r="D9" s="805"/>
      <c r="E9" s="805"/>
      <c r="F9" s="805"/>
      <c r="G9" s="805"/>
      <c r="H9" s="805"/>
      <c r="I9" s="805"/>
      <c r="J9" s="805"/>
      <c r="K9" s="805"/>
      <c r="L9" s="805"/>
      <c r="M9" s="805"/>
      <c r="N9" s="805"/>
      <c r="O9" s="153"/>
      <c r="P9" s="153"/>
    </row>
    <row r="10" spans="2:16" ht="15" customHeight="1" x14ac:dyDescent="0.35">
      <c r="B10" s="805"/>
      <c r="C10" s="805"/>
      <c r="D10" s="805"/>
      <c r="E10" s="805"/>
      <c r="F10" s="805"/>
      <c r="G10" s="805"/>
      <c r="H10" s="805"/>
      <c r="I10" s="805"/>
      <c r="J10" s="805"/>
      <c r="K10" s="805"/>
      <c r="L10" s="805"/>
      <c r="M10" s="805"/>
      <c r="N10" s="805"/>
      <c r="O10" s="153"/>
      <c r="P10" s="153"/>
    </row>
    <row r="11" spans="2:16" ht="15" customHeight="1" x14ac:dyDescent="0.35">
      <c r="B11" s="805"/>
      <c r="C11" s="805"/>
      <c r="D11" s="805"/>
      <c r="E11" s="805"/>
      <c r="F11" s="805"/>
      <c r="G11" s="805"/>
      <c r="H11" s="805"/>
      <c r="I11" s="805"/>
      <c r="J11" s="805"/>
      <c r="K11" s="805"/>
      <c r="L11" s="805"/>
      <c r="M11" s="805"/>
      <c r="N11" s="805"/>
      <c r="O11" s="153"/>
      <c r="P11" s="153"/>
    </row>
    <row r="12" spans="2:16" ht="15" customHeight="1" thickBot="1" x14ac:dyDescent="0.4">
      <c r="B12" s="805"/>
      <c r="C12" s="805"/>
      <c r="D12" s="805"/>
      <c r="E12" s="805"/>
      <c r="F12" s="805"/>
      <c r="G12" s="805"/>
      <c r="H12" s="805"/>
      <c r="I12" s="805"/>
      <c r="J12" s="805"/>
      <c r="K12" s="805"/>
      <c r="L12" s="805"/>
      <c r="M12" s="805"/>
      <c r="N12" s="805"/>
      <c r="O12" s="153"/>
      <c r="P12" s="153"/>
    </row>
    <row r="13" spans="2:16" ht="19" thickBot="1" x14ac:dyDescent="0.5">
      <c r="B13" s="980" t="s">
        <v>48</v>
      </c>
      <c r="C13" s="981"/>
      <c r="D13" s="982"/>
    </row>
    <row r="14" spans="2:16" ht="18.5" x14ac:dyDescent="0.45">
      <c r="B14" s="48" t="s">
        <v>190</v>
      </c>
      <c r="C14" s="49">
        <v>0</v>
      </c>
      <c r="D14" s="50" t="s">
        <v>186</v>
      </c>
    </row>
    <row r="15" spans="2:16" ht="21" x14ac:dyDescent="0.5">
      <c r="B15" s="66" t="s">
        <v>8</v>
      </c>
      <c r="C15" s="14">
        <v>0</v>
      </c>
      <c r="D15" s="51" t="s">
        <v>186</v>
      </c>
      <c r="E15" s="67"/>
    </row>
    <row r="16" spans="2:16" ht="18.5" x14ac:dyDescent="0.45">
      <c r="B16" s="66" t="s">
        <v>358</v>
      </c>
      <c r="C16" s="46">
        <f>IFERROR(43500/(C14*C15),0)</f>
        <v>0</v>
      </c>
      <c r="D16" s="52" t="s">
        <v>12</v>
      </c>
    </row>
    <row r="17" spans="2:9" ht="18.5" x14ac:dyDescent="0.45">
      <c r="B17" s="66" t="s">
        <v>359</v>
      </c>
      <c r="C17" s="19">
        <v>0</v>
      </c>
      <c r="D17" s="150" t="str">
        <f>'Project Your Income'!D6</f>
        <v>lbs, ct, bu</v>
      </c>
    </row>
    <row r="18" spans="2:9" ht="18.5" x14ac:dyDescent="0.45">
      <c r="B18" s="66" t="s">
        <v>125</v>
      </c>
      <c r="C18" s="47">
        <f>'Project Your Income'!G35</f>
        <v>0</v>
      </c>
      <c r="D18" s="142" t="str">
        <f>'Project Your Income'!D6</f>
        <v>lbs, ct, bu</v>
      </c>
    </row>
    <row r="19" spans="2:9" ht="18.5" x14ac:dyDescent="0.45">
      <c r="B19" s="66" t="s">
        <v>332</v>
      </c>
      <c r="C19" s="23">
        <f>IFERROR(C18/C17,0)</f>
        <v>0</v>
      </c>
      <c r="D19" s="53" t="s">
        <v>12</v>
      </c>
    </row>
    <row r="20" spans="2:9" ht="18.5" x14ac:dyDescent="0.45">
      <c r="B20" s="66" t="s">
        <v>126</v>
      </c>
      <c r="C20" s="23">
        <f>IFERROR(C19/C16,0)</f>
        <v>0</v>
      </c>
      <c r="D20" s="53" t="s">
        <v>13</v>
      </c>
    </row>
    <row r="21" spans="2:9" ht="18.75" customHeight="1" x14ac:dyDescent="0.6">
      <c r="B21" s="66" t="s">
        <v>166</v>
      </c>
      <c r="C21" s="14">
        <v>0</v>
      </c>
      <c r="D21" s="53" t="s">
        <v>13</v>
      </c>
      <c r="I21" s="63"/>
    </row>
    <row r="22" spans="2:9" ht="18.5" x14ac:dyDescent="0.45">
      <c r="B22" s="146"/>
      <c r="C22" s="64"/>
      <c r="D22" s="3"/>
    </row>
    <row r="23" spans="2:9" x14ac:dyDescent="0.35">
      <c r="B23" s="983" t="s">
        <v>210</v>
      </c>
      <c r="C23" s="983"/>
      <c r="D23" s="983"/>
      <c r="E23" s="983"/>
      <c r="F23" s="983"/>
      <c r="G23" s="983"/>
      <c r="H23" s="983"/>
    </row>
    <row r="24" spans="2:9" ht="18" customHeight="1" x14ac:dyDescent="0.35">
      <c r="B24" s="983"/>
      <c r="C24" s="983"/>
      <c r="D24" s="983"/>
      <c r="E24" s="983"/>
      <c r="F24" s="983"/>
      <c r="G24" s="983"/>
      <c r="H24" s="983"/>
    </row>
    <row r="25" spans="2:9" ht="18.5" x14ac:dyDescent="0.35">
      <c r="B25" s="399" t="s">
        <v>192</v>
      </c>
      <c r="C25" s="153"/>
      <c r="D25" s="153"/>
      <c r="E25" s="153"/>
      <c r="F25" s="153"/>
      <c r="G25" s="153"/>
      <c r="H25" s="153"/>
    </row>
    <row r="26" spans="2:9" ht="11.25" customHeight="1" thickBot="1" x14ac:dyDescent="0.4">
      <c r="B26" s="153"/>
      <c r="C26" s="153"/>
      <c r="D26" s="153"/>
      <c r="E26" s="153"/>
      <c r="F26" s="153"/>
      <c r="G26" s="153"/>
      <c r="H26" s="153"/>
    </row>
    <row r="27" spans="2:9" ht="19" thickBot="1" x14ac:dyDescent="0.5">
      <c r="B27" s="977" t="s">
        <v>193</v>
      </c>
      <c r="C27" s="978"/>
      <c r="D27" s="979"/>
    </row>
    <row r="28" spans="2:9" ht="18.5" x14ac:dyDescent="0.45">
      <c r="B28" s="48" t="s">
        <v>333</v>
      </c>
      <c r="C28" s="400">
        <v>0</v>
      </c>
      <c r="D28" s="401">
        <f>IFERROR(C28/C32,0)</f>
        <v>0</v>
      </c>
    </row>
    <row r="29" spans="2:9" ht="18.5" x14ac:dyDescent="0.45">
      <c r="B29" s="402" t="s">
        <v>334</v>
      </c>
      <c r="C29" s="403">
        <v>0</v>
      </c>
      <c r="D29" s="404">
        <f>IFERROR(C29/C32,0)</f>
        <v>0</v>
      </c>
    </row>
    <row r="30" spans="2:9" ht="18.5" x14ac:dyDescent="0.45">
      <c r="B30" s="402" t="s">
        <v>335</v>
      </c>
      <c r="C30" s="403">
        <v>0</v>
      </c>
      <c r="D30" s="404">
        <f>IFERROR(C30/C32,0)</f>
        <v>0</v>
      </c>
    </row>
    <row r="31" spans="2:9" ht="18.5" x14ac:dyDescent="0.45">
      <c r="B31" s="402" t="s">
        <v>336</v>
      </c>
      <c r="C31" s="403">
        <v>0</v>
      </c>
      <c r="D31" s="404">
        <f>IFERROR(C31/C32,0)</f>
        <v>0</v>
      </c>
    </row>
    <row r="32" spans="2:9" ht="18.5" x14ac:dyDescent="0.45">
      <c r="B32" s="405" t="s">
        <v>194</v>
      </c>
      <c r="C32" s="406">
        <f>SUM(C28:C31)</f>
        <v>0</v>
      </c>
      <c r="D32" s="53"/>
    </row>
    <row r="33" spans="1:19" ht="19" thickBot="1" x14ac:dyDescent="0.5">
      <c r="B33" s="54" t="s">
        <v>396</v>
      </c>
      <c r="C33" s="407">
        <v>0</v>
      </c>
      <c r="D33" s="55"/>
      <c r="E33" s="1"/>
      <c r="F33" s="1"/>
    </row>
    <row r="34" spans="1:19" ht="18.5" x14ac:dyDescent="0.45">
      <c r="B34" s="167"/>
      <c r="C34" s="168"/>
      <c r="D34" s="169"/>
    </row>
    <row r="41" spans="1:19" x14ac:dyDescent="0.35">
      <c r="A41" s="1"/>
    </row>
    <row r="42" spans="1:19" s="62" customFormat="1" x14ac:dyDescent="0.35">
      <c r="A42" s="69"/>
      <c r="B42"/>
      <c r="C42"/>
      <c r="D42"/>
      <c r="E42"/>
      <c r="F42"/>
      <c r="G42"/>
      <c r="H42"/>
    </row>
    <row r="43" spans="1:19" ht="21" customHeight="1" x14ac:dyDescent="0.35"/>
    <row r="44" spans="1:19" ht="18.75" customHeight="1" x14ac:dyDescent="0.35">
      <c r="I44" s="69"/>
      <c r="J44" s="69"/>
      <c r="K44" s="69"/>
      <c r="L44" s="69"/>
      <c r="M44" s="69"/>
      <c r="N44" s="69"/>
      <c r="O44" s="69"/>
      <c r="P44" s="69"/>
      <c r="Q44" s="69"/>
      <c r="R44" s="69"/>
      <c r="S44" s="70"/>
    </row>
  </sheetData>
  <sheetProtection sheet="1" selectLockedCells="1"/>
  <mergeCells count="4">
    <mergeCell ref="B27:D27"/>
    <mergeCell ref="B13:D13"/>
    <mergeCell ref="B23:H24"/>
    <mergeCell ref="C1:G1"/>
  </mergeCells>
  <pageMargins left="0.7" right="0.7" top="0.75" bottom="0.75" header="0.3" footer="0.3"/>
  <pageSetup scale="4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C00000"/>
    <pageSetUpPr fitToPage="1"/>
  </sheetPr>
  <dimension ref="B1:K70"/>
  <sheetViews>
    <sheetView showGridLines="0" workbookViewId="0">
      <pane ySplit="1" topLeftCell="A2" activePane="bottomLeft" state="frozen"/>
      <selection pane="bottomLeft" activeCell="C40" sqref="C40"/>
    </sheetView>
  </sheetViews>
  <sheetFormatPr defaultColWidth="8.81640625" defaultRowHeight="14.5" x14ac:dyDescent="0.35"/>
  <cols>
    <col min="1" max="1" width="3" customWidth="1"/>
    <col min="2" max="2" width="41.453125" customWidth="1"/>
    <col min="3" max="3" width="15.453125" customWidth="1"/>
    <col min="4" max="4" width="18.1796875" customWidth="1"/>
    <col min="5" max="5" width="14.54296875" customWidth="1"/>
    <col min="6" max="6" width="29.1796875" customWidth="1"/>
    <col min="7" max="7" width="15" customWidth="1"/>
    <col min="8" max="8" width="16.1796875" customWidth="1"/>
  </cols>
  <sheetData>
    <row r="1" spans="2:10" ht="24" thickBot="1" x14ac:dyDescent="0.6">
      <c r="B1" s="992" t="str">
        <f>"Crop Planning for "&amp;Crop1!$F$9</f>
        <v>Crop Planning for write crop name here</v>
      </c>
      <c r="C1" s="992"/>
      <c r="D1" s="1002" t="s">
        <v>274</v>
      </c>
      <c r="E1" s="1003"/>
      <c r="F1" s="1004"/>
      <c r="G1" s="633"/>
    </row>
    <row r="2" spans="2:10" ht="26.5" thickBot="1" x14ac:dyDescent="0.65">
      <c r="B2" s="152" t="s">
        <v>353</v>
      </c>
      <c r="G2" s="30"/>
    </row>
    <row r="3" spans="2:10" ht="15" customHeight="1" x14ac:dyDescent="0.35">
      <c r="B3" s="983"/>
      <c r="C3" s="983"/>
      <c r="D3" s="983"/>
      <c r="E3" s="983"/>
      <c r="F3" s="983"/>
      <c r="G3" s="983"/>
      <c r="H3" s="628"/>
      <c r="I3" s="628"/>
      <c r="J3" s="628"/>
    </row>
    <row r="4" spans="2:10" ht="15" customHeight="1" x14ac:dyDescent="0.35">
      <c r="B4" s="983"/>
      <c r="C4" s="983"/>
      <c r="D4" s="983"/>
      <c r="E4" s="983"/>
      <c r="F4" s="983"/>
      <c r="G4" s="983"/>
      <c r="H4" s="628"/>
      <c r="I4" s="628"/>
      <c r="J4" s="628"/>
    </row>
    <row r="5" spans="2:10" ht="15" customHeight="1" x14ac:dyDescent="0.35">
      <c r="B5" s="983"/>
      <c r="C5" s="983"/>
      <c r="D5" s="983"/>
      <c r="E5" s="983"/>
      <c r="F5" s="983"/>
      <c r="G5" s="983"/>
      <c r="H5" s="628"/>
      <c r="I5" s="628"/>
      <c r="J5" s="628"/>
    </row>
    <row r="6" spans="2:10" ht="15" customHeight="1" x14ac:dyDescent="0.35">
      <c r="B6" s="983"/>
      <c r="C6" s="983"/>
      <c r="D6" s="983"/>
      <c r="E6" s="983"/>
      <c r="F6" s="983"/>
      <c r="G6" s="983"/>
      <c r="H6" s="628"/>
      <c r="I6" s="628"/>
      <c r="J6" s="628"/>
    </row>
    <row r="7" spans="2:10" ht="15" customHeight="1" x14ac:dyDescent="0.35">
      <c r="B7" s="983"/>
      <c r="C7" s="983"/>
      <c r="D7" s="983"/>
      <c r="E7" s="983"/>
      <c r="F7" s="983"/>
      <c r="G7" s="983"/>
      <c r="H7" s="628"/>
      <c r="I7" s="628"/>
      <c r="J7" s="628"/>
    </row>
    <row r="8" spans="2:10" ht="15" customHeight="1" x14ac:dyDescent="0.35">
      <c r="B8" s="983"/>
      <c r="C8" s="983"/>
      <c r="D8" s="983"/>
      <c r="E8" s="983"/>
      <c r="F8" s="983"/>
      <c r="G8" s="983"/>
      <c r="H8" s="628"/>
      <c r="I8" s="628"/>
      <c r="J8" s="628"/>
    </row>
    <row r="9" spans="2:10" ht="15" customHeight="1" x14ac:dyDescent="0.35">
      <c r="B9" s="983"/>
      <c r="C9" s="983"/>
      <c r="D9" s="983"/>
      <c r="E9" s="983"/>
      <c r="F9" s="983"/>
      <c r="G9" s="983"/>
      <c r="H9" s="628"/>
      <c r="I9" s="628"/>
      <c r="J9" s="628"/>
    </row>
    <row r="10" spans="2:10" ht="15" customHeight="1" x14ac:dyDescent="0.35">
      <c r="B10" s="983"/>
      <c r="C10" s="983"/>
      <c r="D10" s="983"/>
      <c r="E10" s="983"/>
      <c r="F10" s="983"/>
      <c r="G10" s="983"/>
      <c r="H10" s="628"/>
      <c r="I10" s="628"/>
      <c r="J10" s="628"/>
    </row>
    <row r="11" spans="2:10" ht="15" customHeight="1" x14ac:dyDescent="0.35">
      <c r="B11" s="983"/>
      <c r="C11" s="983"/>
      <c r="D11" s="983"/>
      <c r="E11" s="983"/>
      <c r="F11" s="983"/>
      <c r="G11" s="983"/>
      <c r="H11" s="628"/>
      <c r="I11" s="628"/>
      <c r="J11" s="628"/>
    </row>
    <row r="12" spans="2:10" ht="15.5" x14ac:dyDescent="0.35">
      <c r="B12" s="657" t="s">
        <v>190</v>
      </c>
      <c r="C12" s="709" t="str">
        <f>'Describe Your Farm'!C14&amp;" "&amp;'Describe Your Farm'!D14</f>
        <v>0 feet</v>
      </c>
      <c r="D12" s="284"/>
    </row>
    <row r="13" spans="2:10" ht="15.5" x14ac:dyDescent="0.35">
      <c r="B13" s="709" t="s">
        <v>32</v>
      </c>
      <c r="C13" s="710">
        <f>'Describe Your Farm'!C19</f>
        <v>0</v>
      </c>
      <c r="D13" s="284"/>
      <c r="E13" s="284"/>
      <c r="F13" s="284"/>
    </row>
    <row r="14" spans="2:10" ht="15.5" x14ac:dyDescent="0.35">
      <c r="B14" s="283" t="s">
        <v>177</v>
      </c>
      <c r="C14" s="80">
        <v>0</v>
      </c>
      <c r="D14" s="282"/>
      <c r="E14" s="282"/>
      <c r="F14" s="282"/>
    </row>
    <row r="15" spans="2:10" x14ac:dyDescent="0.35">
      <c r="B15" s="283" t="s">
        <v>178</v>
      </c>
      <c r="C15" s="294">
        <v>0</v>
      </c>
      <c r="D15" s="282"/>
      <c r="E15" s="282"/>
      <c r="F15" s="282"/>
    </row>
    <row r="16" spans="2:10" ht="15.75" customHeight="1" x14ac:dyDescent="0.35">
      <c r="B16" s="995" t="s">
        <v>57</v>
      </c>
      <c r="C16" s="997" t="s">
        <v>319</v>
      </c>
      <c r="D16" s="998"/>
      <c r="E16" s="999" t="s">
        <v>6</v>
      </c>
      <c r="F16" s="990" t="s">
        <v>182</v>
      </c>
    </row>
    <row r="17" spans="2:6" ht="15.5" x14ac:dyDescent="0.35">
      <c r="B17" s="996"/>
      <c r="C17" s="681" t="s">
        <v>134</v>
      </c>
      <c r="D17" s="673" t="s">
        <v>135</v>
      </c>
      <c r="E17" s="1000"/>
      <c r="F17" s="1001"/>
    </row>
    <row r="18" spans="2:6" ht="15.5" x14ac:dyDescent="0.35">
      <c r="B18" s="686" t="s">
        <v>50</v>
      </c>
      <c r="C18" s="91">
        <v>0</v>
      </c>
      <c r="D18" s="91">
        <v>0</v>
      </c>
      <c r="E18" s="676" t="s">
        <v>320</v>
      </c>
      <c r="F18" s="687"/>
    </row>
    <row r="19" spans="2:6" ht="15.5" x14ac:dyDescent="0.35">
      <c r="B19" s="688" t="s">
        <v>155</v>
      </c>
      <c r="C19" s="80">
        <v>0</v>
      </c>
      <c r="D19" s="80">
        <v>0</v>
      </c>
      <c r="E19" s="674" t="s">
        <v>320</v>
      </c>
      <c r="F19" s="687"/>
    </row>
    <row r="20" spans="2:6" ht="15.5" x14ac:dyDescent="0.35">
      <c r="B20" s="688" t="s">
        <v>156</v>
      </c>
      <c r="C20" s="80">
        <v>0</v>
      </c>
      <c r="D20" s="80">
        <v>0</v>
      </c>
      <c r="E20" s="674" t="s">
        <v>320</v>
      </c>
      <c r="F20" s="687"/>
    </row>
    <row r="21" spans="2:6" ht="15.5" x14ac:dyDescent="0.35">
      <c r="B21" s="688" t="s">
        <v>157</v>
      </c>
      <c r="C21" s="80">
        <v>0</v>
      </c>
      <c r="D21" s="80">
        <v>0</v>
      </c>
      <c r="E21" s="674" t="s">
        <v>320</v>
      </c>
      <c r="F21" s="687"/>
    </row>
    <row r="22" spans="2:6" ht="15.5" x14ac:dyDescent="0.35">
      <c r="B22" s="86" t="s">
        <v>51</v>
      </c>
      <c r="C22" s="80">
        <v>0</v>
      </c>
      <c r="D22" s="80">
        <v>0</v>
      </c>
      <c r="E22" s="674" t="s">
        <v>320</v>
      </c>
      <c r="F22" s="687"/>
    </row>
    <row r="23" spans="2:6" ht="15.5" x14ac:dyDescent="0.35">
      <c r="B23" s="566" t="s">
        <v>236</v>
      </c>
      <c r="C23" s="80">
        <v>0</v>
      </c>
      <c r="D23" s="80">
        <v>0</v>
      </c>
      <c r="E23" s="674" t="s">
        <v>320</v>
      </c>
      <c r="F23" s="687"/>
    </row>
    <row r="24" spans="2:6" ht="16.5" customHeight="1" x14ac:dyDescent="0.35">
      <c r="B24" s="689" t="s">
        <v>58</v>
      </c>
      <c r="C24" s="287">
        <f>SUM(C18:C23)/60</f>
        <v>0</v>
      </c>
      <c r="D24" s="288">
        <f>(SUM(D18:D23))/60</f>
        <v>0</v>
      </c>
      <c r="E24" s="675" t="s">
        <v>321</v>
      </c>
      <c r="F24" s="690">
        <f>(C24*E66)+(D24*E67)</f>
        <v>0</v>
      </c>
    </row>
    <row r="25" spans="2:6" ht="15.5" x14ac:dyDescent="0.35">
      <c r="B25" s="985" t="s">
        <v>56</v>
      </c>
      <c r="C25" s="987" t="s">
        <v>319</v>
      </c>
      <c r="D25" s="987"/>
      <c r="E25" s="988" t="s">
        <v>6</v>
      </c>
      <c r="F25" s="990" t="s">
        <v>182</v>
      </c>
    </row>
    <row r="26" spans="2:6" ht="15.5" x14ac:dyDescent="0.35">
      <c r="B26" s="985"/>
      <c r="C26" s="672" t="s">
        <v>134</v>
      </c>
      <c r="D26" s="673" t="s">
        <v>135</v>
      </c>
      <c r="E26" s="988"/>
      <c r="F26" s="1001"/>
    </row>
    <row r="27" spans="2:6" ht="15.5" x14ac:dyDescent="0.35">
      <c r="B27" s="686" t="s">
        <v>41</v>
      </c>
      <c r="C27" s="91">
        <v>0</v>
      </c>
      <c r="D27" s="91">
        <v>0</v>
      </c>
      <c r="E27" s="676" t="s">
        <v>320</v>
      </c>
      <c r="F27" s="687"/>
    </row>
    <row r="28" spans="2:6" ht="15.5" x14ac:dyDescent="0.35">
      <c r="B28" s="688" t="s">
        <v>179</v>
      </c>
      <c r="C28" s="80">
        <v>0</v>
      </c>
      <c r="D28" s="80">
        <v>0</v>
      </c>
      <c r="E28" s="674" t="s">
        <v>320</v>
      </c>
      <c r="F28" s="687"/>
    </row>
    <row r="29" spans="2:6" ht="15.5" x14ac:dyDescent="0.35">
      <c r="B29" s="688" t="s">
        <v>180</v>
      </c>
      <c r="C29" s="80">
        <v>0</v>
      </c>
      <c r="D29" s="80">
        <v>0</v>
      </c>
      <c r="E29" s="674" t="s">
        <v>320</v>
      </c>
      <c r="F29" s="687"/>
    </row>
    <row r="30" spans="2:6" ht="15.5" x14ac:dyDescent="0.35">
      <c r="B30" s="688" t="s">
        <v>181</v>
      </c>
      <c r="C30" s="80">
        <v>0</v>
      </c>
      <c r="D30" s="80">
        <v>0</v>
      </c>
      <c r="E30" s="674" t="s">
        <v>320</v>
      </c>
      <c r="F30" s="687"/>
    </row>
    <row r="31" spans="2:6" ht="15.5" x14ac:dyDescent="0.35">
      <c r="B31" s="688" t="s">
        <v>42</v>
      </c>
      <c r="C31" s="80">
        <v>0</v>
      </c>
      <c r="D31" s="80">
        <v>0</v>
      </c>
      <c r="E31" s="674" t="s">
        <v>320</v>
      </c>
      <c r="F31" s="687"/>
    </row>
    <row r="32" spans="2:6" ht="15.5" x14ac:dyDescent="0.35">
      <c r="B32" s="688" t="s">
        <v>43</v>
      </c>
      <c r="C32" s="80">
        <v>0</v>
      </c>
      <c r="D32" s="80">
        <v>0</v>
      </c>
      <c r="E32" s="674" t="s">
        <v>320</v>
      </c>
      <c r="F32" s="687"/>
    </row>
    <row r="33" spans="2:6" ht="15.5" x14ac:dyDescent="0.35">
      <c r="B33" s="691" t="s">
        <v>286</v>
      </c>
      <c r="C33" s="96">
        <v>0</v>
      </c>
      <c r="D33" s="96">
        <v>0</v>
      </c>
      <c r="E33" s="674" t="s">
        <v>320</v>
      </c>
      <c r="F33" s="687"/>
    </row>
    <row r="34" spans="2:6" ht="15.5" x14ac:dyDescent="0.35">
      <c r="B34" s="882" t="s">
        <v>408</v>
      </c>
      <c r="C34" s="80">
        <v>0</v>
      </c>
      <c r="D34" s="80">
        <v>0</v>
      </c>
      <c r="E34" s="674" t="s">
        <v>320</v>
      </c>
      <c r="F34" s="687"/>
    </row>
    <row r="35" spans="2:6" ht="15.5" x14ac:dyDescent="0.35">
      <c r="B35" s="86" t="s">
        <v>44</v>
      </c>
      <c r="C35" s="80">
        <v>0</v>
      </c>
      <c r="D35" s="80">
        <v>0</v>
      </c>
      <c r="E35" s="674" t="s">
        <v>320</v>
      </c>
      <c r="F35" s="687"/>
    </row>
    <row r="36" spans="2:6" ht="15.75" customHeight="1" x14ac:dyDescent="0.35">
      <c r="B36" s="566" t="s">
        <v>236</v>
      </c>
      <c r="C36" s="80">
        <v>0</v>
      </c>
      <c r="D36" s="80">
        <v>0</v>
      </c>
      <c r="E36" s="674" t="s">
        <v>320</v>
      </c>
      <c r="F36" s="687"/>
    </row>
    <row r="37" spans="2:6" ht="15.5" x14ac:dyDescent="0.35">
      <c r="B37" s="689" t="s">
        <v>53</v>
      </c>
      <c r="C37" s="287">
        <f>SUM(C27:C36)/60</f>
        <v>0</v>
      </c>
      <c r="D37" s="287">
        <f>SUM(D27:D36)/60</f>
        <v>0</v>
      </c>
      <c r="E37" s="682" t="s">
        <v>321</v>
      </c>
      <c r="F37" s="692">
        <f>(C37*E66)+(D37*E67)</f>
        <v>0</v>
      </c>
    </row>
    <row r="38" spans="2:6" ht="15.5" x14ac:dyDescent="0.35">
      <c r="B38" s="985" t="s">
        <v>55</v>
      </c>
      <c r="C38" s="987" t="s">
        <v>319</v>
      </c>
      <c r="D38" s="987"/>
      <c r="E38" s="989" t="s">
        <v>6</v>
      </c>
      <c r="F38" s="990" t="s">
        <v>182</v>
      </c>
    </row>
    <row r="39" spans="2:6" ht="15.5" x14ac:dyDescent="0.35">
      <c r="B39" s="985"/>
      <c r="C39" s="273" t="s">
        <v>134</v>
      </c>
      <c r="D39" s="289" t="s">
        <v>135</v>
      </c>
      <c r="E39" s="1005"/>
      <c r="F39" s="1001"/>
    </row>
    <row r="40" spans="2:6" ht="15.5" x14ac:dyDescent="0.35">
      <c r="B40" s="693" t="s">
        <v>185</v>
      </c>
      <c r="C40" s="91">
        <v>0</v>
      </c>
      <c r="D40" s="91">
        <v>0</v>
      </c>
      <c r="E40" s="676" t="s">
        <v>321</v>
      </c>
      <c r="F40" s="694"/>
    </row>
    <row r="41" spans="2:6" ht="15.5" x14ac:dyDescent="0.35">
      <c r="B41" s="695" t="s">
        <v>30</v>
      </c>
      <c r="C41" s="80">
        <v>0</v>
      </c>
      <c r="D41" s="80">
        <v>0</v>
      </c>
      <c r="E41" s="674" t="s">
        <v>321</v>
      </c>
      <c r="F41" s="694"/>
    </row>
    <row r="42" spans="2:6" ht="15.5" x14ac:dyDescent="0.35">
      <c r="B42" s="695" t="s">
        <v>31</v>
      </c>
      <c r="C42" s="80">
        <v>0</v>
      </c>
      <c r="D42" s="80">
        <v>0</v>
      </c>
      <c r="E42" s="674" t="s">
        <v>321</v>
      </c>
      <c r="F42" s="694"/>
    </row>
    <row r="43" spans="2:6" ht="15.5" x14ac:dyDescent="0.35">
      <c r="B43" s="695" t="s">
        <v>90</v>
      </c>
      <c r="C43" s="80">
        <v>0</v>
      </c>
      <c r="D43" s="80">
        <v>0</v>
      </c>
      <c r="E43" s="674" t="s">
        <v>321</v>
      </c>
      <c r="F43" s="694"/>
    </row>
    <row r="44" spans="2:6" ht="15.5" x14ac:dyDescent="0.35">
      <c r="B44" s="695" t="s">
        <v>89</v>
      </c>
      <c r="C44" s="80">
        <v>0</v>
      </c>
      <c r="D44" s="80">
        <v>0</v>
      </c>
      <c r="E44" s="674" t="s">
        <v>321</v>
      </c>
      <c r="F44" s="694"/>
    </row>
    <row r="45" spans="2:6" ht="15.5" x14ac:dyDescent="0.35">
      <c r="B45" s="695" t="s">
        <v>409</v>
      </c>
      <c r="C45" s="80">
        <v>0</v>
      </c>
      <c r="D45" s="80">
        <v>0</v>
      </c>
      <c r="E45" s="674" t="s">
        <v>321</v>
      </c>
      <c r="F45" s="694"/>
    </row>
    <row r="46" spans="2:6" ht="15.75" customHeight="1" x14ac:dyDescent="0.35">
      <c r="B46" s="883" t="s">
        <v>37</v>
      </c>
      <c r="C46" s="80">
        <v>0</v>
      </c>
      <c r="D46" s="80">
        <v>0</v>
      </c>
      <c r="E46" s="674" t="s">
        <v>321</v>
      </c>
      <c r="F46" s="694"/>
    </row>
    <row r="47" spans="2:6" ht="15.5" x14ac:dyDescent="0.35">
      <c r="B47" s="566" t="s">
        <v>236</v>
      </c>
      <c r="C47" s="80">
        <v>0</v>
      </c>
      <c r="D47" s="80">
        <v>0</v>
      </c>
      <c r="E47" s="674" t="s">
        <v>321</v>
      </c>
      <c r="F47" s="687"/>
    </row>
    <row r="48" spans="2:6" ht="15.5" x14ac:dyDescent="0.35">
      <c r="B48" s="696" t="s">
        <v>137</v>
      </c>
      <c r="C48" s="683">
        <f>SUM(C40:C47)</f>
        <v>0</v>
      </c>
      <c r="D48" s="684">
        <f>SUM(D40:D47)</f>
        <v>0</v>
      </c>
      <c r="E48" s="685" t="s">
        <v>321</v>
      </c>
      <c r="F48" s="697">
        <f>(C48*E66)+(D48*E67)</f>
        <v>0</v>
      </c>
    </row>
    <row r="49" spans="2:11" ht="15.5" x14ac:dyDescent="0.35">
      <c r="B49" s="985" t="s">
        <v>54</v>
      </c>
      <c r="C49" s="987" t="s">
        <v>319</v>
      </c>
      <c r="D49" s="987"/>
      <c r="E49" s="988" t="s">
        <v>6</v>
      </c>
      <c r="F49" s="990" t="s">
        <v>182</v>
      </c>
    </row>
    <row r="50" spans="2:11" ht="15.5" x14ac:dyDescent="0.35">
      <c r="B50" s="986"/>
      <c r="C50" s="711" t="s">
        <v>134</v>
      </c>
      <c r="D50" s="285" t="s">
        <v>135</v>
      </c>
      <c r="E50" s="989"/>
      <c r="F50" s="991"/>
    </row>
    <row r="51" spans="2:11" ht="15.5" x14ac:dyDescent="0.35">
      <c r="B51" s="993" t="str">
        <f>"Remember: Estimated Total Crop Yield per Bed is "&amp;'Describe Your Farm'!C17&amp;" "&amp;'Project Your Income'!D6</f>
        <v>Remember: Estimated Total Crop Yield per Bed is 0 lbs, ct, bu</v>
      </c>
      <c r="C51" s="994"/>
      <c r="D51" s="712"/>
      <c r="E51" s="713"/>
      <c r="F51" s="714"/>
    </row>
    <row r="52" spans="2:11" ht="15.5" x14ac:dyDescent="0.35">
      <c r="B52" s="693" t="s">
        <v>33</v>
      </c>
      <c r="C52" s="79">
        <v>0</v>
      </c>
      <c r="D52" s="79">
        <v>0</v>
      </c>
      <c r="E52" s="677" t="s">
        <v>321</v>
      </c>
      <c r="F52" s="694"/>
    </row>
    <row r="53" spans="2:11" ht="15.5" x14ac:dyDescent="0.35">
      <c r="B53" s="698" t="s">
        <v>34</v>
      </c>
      <c r="C53" s="80">
        <v>0</v>
      </c>
      <c r="D53" s="80">
        <v>0</v>
      </c>
      <c r="E53" s="679" t="s">
        <v>321</v>
      </c>
      <c r="F53" s="699"/>
    </row>
    <row r="54" spans="2:11" ht="15.5" x14ac:dyDescent="0.35">
      <c r="B54" s="700" t="s">
        <v>36</v>
      </c>
      <c r="C54" s="80">
        <v>0</v>
      </c>
      <c r="D54" s="80">
        <v>0</v>
      </c>
      <c r="E54" s="679" t="s">
        <v>321</v>
      </c>
      <c r="F54" s="699"/>
    </row>
    <row r="55" spans="2:11" ht="15.5" x14ac:dyDescent="0.35">
      <c r="B55" s="695" t="s">
        <v>409</v>
      </c>
      <c r="C55" s="97">
        <v>0</v>
      </c>
      <c r="D55" s="97">
        <v>0</v>
      </c>
      <c r="E55" s="678" t="s">
        <v>321</v>
      </c>
      <c r="F55" s="701"/>
    </row>
    <row r="56" spans="2:11" ht="15.5" x14ac:dyDescent="0.35">
      <c r="B56" s="883" t="s">
        <v>35</v>
      </c>
      <c r="C56" s="97">
        <v>0</v>
      </c>
      <c r="D56" s="97">
        <v>0</v>
      </c>
      <c r="E56" s="678" t="s">
        <v>321</v>
      </c>
      <c r="F56" s="701"/>
    </row>
    <row r="57" spans="2:11" ht="15.5" x14ac:dyDescent="0.35">
      <c r="B57" s="566" t="s">
        <v>236</v>
      </c>
      <c r="C57" s="80">
        <v>0</v>
      </c>
      <c r="D57" s="80">
        <v>0</v>
      </c>
      <c r="E57" s="674" t="s">
        <v>321</v>
      </c>
      <c r="F57" s="687"/>
    </row>
    <row r="58" spans="2:11" s="62" customFormat="1" ht="18" customHeight="1" x14ac:dyDescent="0.45">
      <c r="B58" s="702" t="s">
        <v>138</v>
      </c>
      <c r="C58" s="290">
        <f>SUM(C52:C57)</f>
        <v>0</v>
      </c>
      <c r="D58" s="291">
        <f>SUM(D52:D57)</f>
        <v>0</v>
      </c>
      <c r="E58" s="680" t="s">
        <v>321</v>
      </c>
      <c r="F58" s="703">
        <f>(C58*E66)+(D58*E67)</f>
        <v>0</v>
      </c>
      <c r="G58" s="106"/>
      <c r="H58" s="107"/>
      <c r="I58" s="104"/>
      <c r="J58" s="105"/>
      <c r="K58" s="355"/>
    </row>
    <row r="59" spans="2:11" s="31" customFormat="1" ht="15.75" customHeight="1" x14ac:dyDescent="0.45">
      <c r="B59" s="704"/>
      <c r="C59" s="715" t="s">
        <v>134</v>
      </c>
      <c r="D59" s="715" t="s">
        <v>135</v>
      </c>
      <c r="E59" s="292"/>
      <c r="F59" s="705"/>
      <c r="H59" s="68"/>
      <c r="I59" s="68"/>
    </row>
    <row r="60" spans="2:11" s="31" customFormat="1" ht="19.5" customHeight="1" x14ac:dyDescent="0.45">
      <c r="B60" s="706" t="s">
        <v>161</v>
      </c>
      <c r="C60" s="564">
        <f>SUM(C24,C37,C48,C58)</f>
        <v>0</v>
      </c>
      <c r="D60" s="564">
        <f>SUM(D24,D37,D48,D58)</f>
        <v>0</v>
      </c>
      <c r="E60" s="677" t="s">
        <v>321</v>
      </c>
      <c r="F60" s="707"/>
      <c r="H60" s="68"/>
      <c r="I60" s="68"/>
    </row>
    <row r="61" spans="2:11" s="31" customFormat="1" ht="18" customHeight="1" x14ac:dyDescent="0.45">
      <c r="B61" s="725" t="s">
        <v>162</v>
      </c>
      <c r="C61" s="726">
        <f>C60*C13</f>
        <v>0</v>
      </c>
      <c r="D61" s="726">
        <f>D60*F63</f>
        <v>0</v>
      </c>
      <c r="E61" s="678" t="s">
        <v>321</v>
      </c>
      <c r="F61" s="708"/>
      <c r="G61" s="28"/>
      <c r="H61" s="68"/>
      <c r="I61" s="68"/>
    </row>
    <row r="62" spans="2:11" s="31" customFormat="1" ht="21.75" customHeight="1" x14ac:dyDescent="0.45">
      <c r="D62" s="630"/>
      <c r="E62" s="657" t="s">
        <v>322</v>
      </c>
      <c r="F62" s="268">
        <f>F24+F37+F48+F58</f>
        <v>0</v>
      </c>
      <c r="G62" s="28"/>
      <c r="H62" s="68"/>
      <c r="I62" s="68"/>
    </row>
    <row r="63" spans="2:11" s="31" customFormat="1" ht="21.75" customHeight="1" x14ac:dyDescent="0.45">
      <c r="D63" s="630"/>
      <c r="E63" s="657" t="s">
        <v>139</v>
      </c>
      <c r="F63" s="874">
        <f>'Describe Your Farm'!C19</f>
        <v>0</v>
      </c>
      <c r="G63" s="28"/>
      <c r="H63" s="68"/>
      <c r="I63" s="68"/>
    </row>
    <row r="64" spans="2:11" s="31" customFormat="1" ht="21.75" customHeight="1" x14ac:dyDescent="0.45">
      <c r="D64" s="630"/>
      <c r="E64" s="657" t="s">
        <v>323</v>
      </c>
      <c r="F64" s="268">
        <f>F62*F63</f>
        <v>0</v>
      </c>
      <c r="G64" s="28"/>
      <c r="H64" s="68"/>
      <c r="I64" s="68"/>
    </row>
    <row r="65" spans="2:11" s="31" customFormat="1" ht="24.75" customHeight="1" x14ac:dyDescent="0.45">
      <c r="C65" s="984" t="s">
        <v>324</v>
      </c>
      <c r="D65" s="984"/>
      <c r="E65" s="984"/>
      <c r="F65" s="631"/>
      <c r="G65" s="28"/>
      <c r="H65" s="68"/>
      <c r="I65" s="68"/>
    </row>
    <row r="66" spans="2:11" s="31" customFormat="1" ht="18" customHeight="1" x14ac:dyDescent="0.5">
      <c r="B66" s="629"/>
      <c r="C66" s="716"/>
      <c r="D66" s="717" t="s">
        <v>285</v>
      </c>
      <c r="E66" s="718">
        <f>' Labor Overheads'!C23</f>
        <v>0</v>
      </c>
      <c r="F66" s="631"/>
      <c r="G66" s="28"/>
      <c r="H66" s="68"/>
      <c r="I66" s="68"/>
      <c r="J66" s="431"/>
      <c r="K66" s="125"/>
    </row>
    <row r="67" spans="2:11" s="31" customFormat="1" ht="18" customHeight="1" x14ac:dyDescent="0.5">
      <c r="B67" s="629"/>
      <c r="C67" s="719"/>
      <c r="D67" s="657" t="s">
        <v>291</v>
      </c>
      <c r="E67" s="720">
        <f>' Labor Overheads'!$C$12</f>
        <v>0</v>
      </c>
      <c r="I67" s="68"/>
      <c r="J67" s="431"/>
      <c r="K67" s="125"/>
    </row>
    <row r="68" spans="2:11" s="31" customFormat="1" ht="18" customHeight="1" x14ac:dyDescent="0.5">
      <c r="B68" s="629"/>
      <c r="C68" s="719"/>
      <c r="D68" s="565" t="s">
        <v>326</v>
      </c>
      <c r="E68" s="721">
        <f>D61*E67</f>
        <v>0</v>
      </c>
      <c r="I68" s="68"/>
      <c r="J68" s="431"/>
      <c r="K68" s="125"/>
    </row>
    <row r="69" spans="2:11" s="31" customFormat="1" ht="18" customHeight="1" x14ac:dyDescent="0.5">
      <c r="B69" s="629"/>
      <c r="C69" s="722"/>
      <c r="D69" s="723" t="s">
        <v>325</v>
      </c>
      <c r="E69" s="724">
        <f>C61*E66</f>
        <v>0</v>
      </c>
      <c r="I69" s="68"/>
      <c r="J69" s="431"/>
      <c r="K69" s="125"/>
    </row>
    <row r="70" spans="2:11" s="31" customFormat="1" ht="18" customHeight="1" x14ac:dyDescent="0.5">
      <c r="B70" s="629"/>
      <c r="C70" s="630"/>
      <c r="D70" s="630"/>
      <c r="E70" s="632"/>
      <c r="H70" s="68"/>
      <c r="I70" s="68"/>
      <c r="J70" s="431"/>
      <c r="K70" s="125"/>
    </row>
  </sheetData>
  <sheetProtection sheet="1" selectLockedCells="1"/>
  <mergeCells count="21">
    <mergeCell ref="B1:C1"/>
    <mergeCell ref="B51:C51"/>
    <mergeCell ref="B3:G11"/>
    <mergeCell ref="B16:B17"/>
    <mergeCell ref="C16:D16"/>
    <mergeCell ref="E16:E17"/>
    <mergeCell ref="F16:F17"/>
    <mergeCell ref="D1:F1"/>
    <mergeCell ref="B25:B26"/>
    <mergeCell ref="C25:D25"/>
    <mergeCell ref="E25:E26"/>
    <mergeCell ref="F25:F26"/>
    <mergeCell ref="B38:B39"/>
    <mergeCell ref="C38:D38"/>
    <mergeCell ref="E38:E39"/>
    <mergeCell ref="F38:F39"/>
    <mergeCell ref="C65:E65"/>
    <mergeCell ref="B49:B50"/>
    <mergeCell ref="C49:D49"/>
    <mergeCell ref="E49:E50"/>
    <mergeCell ref="F49:F50"/>
  </mergeCells>
  <pageMargins left="0.25" right="0.25" top="0.75" bottom="0.75" header="0.3" footer="0.3"/>
  <pageSetup scale="6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C00000"/>
    <pageSetUpPr fitToPage="1"/>
  </sheetPr>
  <dimension ref="B1:Q67"/>
  <sheetViews>
    <sheetView showGridLines="0" zoomScale="90" zoomScaleNormal="90" workbookViewId="0">
      <pane ySplit="1" topLeftCell="A2" activePane="bottomLeft" state="frozen"/>
      <selection activeCell="B1" sqref="B1"/>
      <selection pane="bottomLeft" activeCell="B12" sqref="B12"/>
    </sheetView>
  </sheetViews>
  <sheetFormatPr defaultColWidth="8.81640625" defaultRowHeight="14.5" x14ac:dyDescent="0.35"/>
  <cols>
    <col min="1" max="1" width="5.7265625" style="71" customWidth="1"/>
    <col min="2" max="2" width="32.453125" style="71" customWidth="1"/>
    <col min="3" max="3" width="21.7265625" style="71" customWidth="1"/>
    <col min="4" max="4" width="16.453125" style="71" customWidth="1"/>
    <col min="5" max="5" width="15.81640625" style="71" customWidth="1"/>
    <col min="6" max="6" width="20.7265625" style="71" customWidth="1"/>
    <col min="7" max="7" width="21" style="223" customWidth="1"/>
    <col min="8" max="8" width="21" style="71" customWidth="1"/>
    <col min="9" max="9" width="6.453125" style="71" customWidth="1"/>
    <col min="10" max="10" width="36.453125" style="71" customWidth="1"/>
    <col min="11" max="11" width="19.453125" style="71" customWidth="1"/>
    <col min="12" max="12" width="9.81640625" style="71" customWidth="1"/>
    <col min="13" max="13" width="13" style="71" customWidth="1"/>
    <col min="14" max="14" width="17.453125" style="71" customWidth="1"/>
    <col min="15" max="15" width="14.453125" style="71" customWidth="1"/>
    <col min="16" max="16" width="27.1796875" style="71" customWidth="1"/>
    <col min="17" max="16384" width="8.81640625" style="71"/>
  </cols>
  <sheetData>
    <row r="1" spans="2:17" ht="24" thickBot="1" x14ac:dyDescent="0.6">
      <c r="B1" s="1009" t="str">
        <f>"Crop Planning for "&amp;Crop1!$F$9</f>
        <v>Crop Planning for write crop name here</v>
      </c>
      <c r="C1" s="1009"/>
      <c r="D1" s="1009"/>
      <c r="E1" s="1008" t="s">
        <v>274</v>
      </c>
      <c r="F1" s="1008"/>
      <c r="G1" s="1008"/>
    </row>
    <row r="2" spans="2:17" ht="26.5" thickBot="1" x14ac:dyDescent="0.65">
      <c r="B2" s="163" t="s">
        <v>38</v>
      </c>
      <c r="C2" s="128"/>
    </row>
    <row r="3" spans="2:17" ht="39.75" customHeight="1" x14ac:dyDescent="0.55000000000000004">
      <c r="B3" s="1010"/>
      <c r="C3" s="1010"/>
      <c r="D3" s="1010"/>
      <c r="E3" s="1010"/>
      <c r="F3" s="1010"/>
      <c r="G3" s="1010"/>
      <c r="H3" s="1010"/>
      <c r="I3" s="1010"/>
      <c r="J3" s="1010"/>
      <c r="K3" s="1010"/>
      <c r="L3" s="101"/>
      <c r="M3" s="101"/>
    </row>
    <row r="4" spans="2:17" ht="21" customHeight="1" x14ac:dyDescent="0.55000000000000004">
      <c r="B4" s="103"/>
      <c r="J4" s="100"/>
      <c r="K4" s="102"/>
      <c r="L4" s="102"/>
      <c r="M4" s="102"/>
    </row>
    <row r="5" spans="2:17" ht="15.75" customHeight="1" x14ac:dyDescent="0.35">
      <c r="B5" s="103"/>
    </row>
    <row r="6" spans="2:17" ht="6.75" customHeight="1" x14ac:dyDescent="0.35">
      <c r="B6" s="103"/>
    </row>
    <row r="7" spans="2:17" ht="10.5" customHeight="1" thickBot="1" x14ac:dyDescent="0.4">
      <c r="B7" s="1011"/>
      <c r="C7" s="1011"/>
      <c r="D7" s="1011"/>
      <c r="E7" s="1011"/>
      <c r="F7" s="1011"/>
      <c r="G7" s="1011"/>
      <c r="H7" s="1011"/>
      <c r="I7" s="1011"/>
      <c r="J7" s="1011"/>
      <c r="K7" s="1011"/>
    </row>
    <row r="8" spans="2:17" ht="23.25" customHeight="1" thickBot="1" x14ac:dyDescent="0.5">
      <c r="B8" s="797" t="str">
        <f>"Remember: Bed Length is "&amp;'Describe Your Farm'!C14&amp;" "&amp;'Describe Your Farm'!D14</f>
        <v>Remember: Bed Length is 0 feet</v>
      </c>
      <c r="C8" s="798"/>
      <c r="D8" s="799"/>
      <c r="E8" s="743"/>
      <c r="G8" s="71"/>
    </row>
    <row r="9" spans="2:17" ht="19" thickBot="1" x14ac:dyDescent="0.5">
      <c r="B9" s="800" t="str">
        <f>"Remember: Estimated Crop Yield Per Bed Is "&amp;'Describe Your Farm'!C17&amp; " " &amp;'Describe Your Farm'!D17</f>
        <v>Remember: Estimated Crop Yield Per Bed Is 0 lbs, ct, bu</v>
      </c>
      <c r="C9" s="801"/>
      <c r="D9" s="802"/>
      <c r="E9" s="744"/>
      <c r="F9" s="187"/>
      <c r="G9" s="181"/>
      <c r="H9" s="181"/>
      <c r="I9" s="181"/>
      <c r="J9" s="181"/>
      <c r="K9" s="181"/>
      <c r="L9" s="181"/>
    </row>
    <row r="10" spans="2:17" ht="8.25" customHeight="1" thickBot="1" x14ac:dyDescent="0.65">
      <c r="J10" s="1012"/>
      <c r="K10" s="1012"/>
      <c r="L10" s="1012"/>
      <c r="M10" s="1012"/>
      <c r="N10" s="181"/>
      <c r="O10" s="181"/>
      <c r="P10" s="181"/>
    </row>
    <row r="11" spans="2:17" s="279" customFormat="1" ht="18.5" x14ac:dyDescent="0.45">
      <c r="B11" s="200" t="s">
        <v>93</v>
      </c>
      <c r="C11" s="760" t="s">
        <v>91</v>
      </c>
      <c r="D11" s="761" t="s">
        <v>6</v>
      </c>
      <c r="E11" s="779" t="s">
        <v>7</v>
      </c>
      <c r="F11" s="759" t="s">
        <v>15</v>
      </c>
      <c r="G11" s="220" t="s">
        <v>343</v>
      </c>
      <c r="H11" s="762" t="s">
        <v>26</v>
      </c>
      <c r="J11" s="763"/>
      <c r="K11" s="764"/>
      <c r="L11" s="764"/>
      <c r="M11" s="765"/>
      <c r="N11" s="766"/>
      <c r="O11" s="190"/>
      <c r="P11" s="766"/>
    </row>
    <row r="12" spans="2:17" ht="18.5" x14ac:dyDescent="0.45">
      <c r="B12" s="45" t="s">
        <v>49</v>
      </c>
      <c r="C12" s="19">
        <v>0</v>
      </c>
      <c r="D12" s="38" t="s">
        <v>96</v>
      </c>
      <c r="E12" s="39">
        <v>0</v>
      </c>
      <c r="F12" s="32">
        <f>C12*E12</f>
        <v>0</v>
      </c>
      <c r="G12" s="224">
        <f>'Describe Your Farm'!C19</f>
        <v>0</v>
      </c>
      <c r="H12" s="35">
        <f>F12*G12</f>
        <v>0</v>
      </c>
      <c r="J12" s="112"/>
      <c r="K12" s="191"/>
      <c r="L12" s="192"/>
      <c r="M12" s="193"/>
      <c r="N12" s="194"/>
      <c r="O12" s="195"/>
      <c r="P12" s="194"/>
    </row>
    <row r="13" spans="2:17" ht="18.5" x14ac:dyDescent="0.45">
      <c r="B13" s="45" t="s">
        <v>49</v>
      </c>
      <c r="C13" s="19">
        <v>0</v>
      </c>
      <c r="D13" s="38" t="s">
        <v>96</v>
      </c>
      <c r="E13" s="39">
        <v>0</v>
      </c>
      <c r="F13" s="32">
        <f>C13*E13</f>
        <v>0</v>
      </c>
      <c r="G13" s="224">
        <f>'Describe Your Farm'!C19</f>
        <v>0</v>
      </c>
      <c r="H13" s="35">
        <f>F13*G13</f>
        <v>0</v>
      </c>
      <c r="J13" s="192"/>
      <c r="K13" s="191"/>
      <c r="L13" s="192"/>
      <c r="M13" s="193"/>
      <c r="N13" s="194"/>
      <c r="O13" s="195"/>
      <c r="P13" s="194"/>
    </row>
    <row r="14" spans="2:17" ht="19.5" customHeight="1" x14ac:dyDescent="0.45">
      <c r="B14" s="201"/>
      <c r="C14" s="46"/>
      <c r="D14" s="166"/>
      <c r="E14" s="46"/>
      <c r="F14" s="757">
        <f>SUM(F12:F13)</f>
        <v>0</v>
      </c>
      <c r="G14" s="227"/>
      <c r="H14" s="202">
        <f>SUM(H12:H13)</f>
        <v>0</v>
      </c>
      <c r="J14" s="179"/>
      <c r="K14" s="188"/>
      <c r="L14" s="188"/>
      <c r="M14" s="189"/>
      <c r="N14" s="177"/>
      <c r="O14" s="190"/>
      <c r="P14" s="177"/>
    </row>
    <row r="15" spans="2:17" s="771" customFormat="1" ht="15.75" customHeight="1" x14ac:dyDescent="0.45">
      <c r="B15" s="780" t="s">
        <v>92</v>
      </c>
      <c r="C15" s="770" t="s">
        <v>91</v>
      </c>
      <c r="D15" s="770" t="s">
        <v>6</v>
      </c>
      <c r="E15" s="767" t="s">
        <v>7</v>
      </c>
      <c r="F15" s="768" t="s">
        <v>15</v>
      </c>
      <c r="G15" s="221" t="s">
        <v>343</v>
      </c>
      <c r="H15" s="769" t="s">
        <v>26</v>
      </c>
      <c r="J15" s="772"/>
      <c r="K15" s="773"/>
      <c r="L15" s="774"/>
      <c r="M15" s="775"/>
      <c r="N15" s="776"/>
      <c r="O15" s="777"/>
      <c r="P15" s="776"/>
      <c r="Q15" s="778"/>
    </row>
    <row r="16" spans="2:17" ht="18.5" x14ac:dyDescent="0.45">
      <c r="B16" s="98" t="s">
        <v>341</v>
      </c>
      <c r="C16" s="14">
        <v>0</v>
      </c>
      <c r="D16" s="40" t="s">
        <v>381</v>
      </c>
      <c r="E16" s="41">
        <v>0</v>
      </c>
      <c r="F16" s="32">
        <f>C16*E16</f>
        <v>0</v>
      </c>
      <c r="G16" s="224">
        <f>'Describe Your Farm'!C19</f>
        <v>0</v>
      </c>
      <c r="H16" s="35">
        <f>F16*G16</f>
        <v>0</v>
      </c>
      <c r="J16" s="112"/>
      <c r="K16" s="191"/>
      <c r="L16" s="192"/>
      <c r="M16" s="193"/>
      <c r="N16" s="194"/>
      <c r="O16" s="195"/>
      <c r="P16" s="194"/>
    </row>
    <row r="17" spans="2:16" ht="18.5" x14ac:dyDescent="0.45">
      <c r="B17" s="98" t="s">
        <v>287</v>
      </c>
      <c r="C17" s="14">
        <v>0</v>
      </c>
      <c r="D17" s="15" t="s">
        <v>17</v>
      </c>
      <c r="E17" s="41">
        <v>0</v>
      </c>
      <c r="F17" s="32">
        <f t="shared" ref="F17:F25" si="0">C17*E17</f>
        <v>0</v>
      </c>
      <c r="G17" s="224">
        <f>'Describe Your Farm'!C19</f>
        <v>0</v>
      </c>
      <c r="H17" s="35">
        <f t="shared" ref="H17:H25" si="1">F17*G17</f>
        <v>0</v>
      </c>
      <c r="J17" s="192"/>
      <c r="K17" s="191"/>
      <c r="L17" s="192"/>
      <c r="M17" s="193"/>
      <c r="N17" s="194"/>
      <c r="O17" s="195"/>
      <c r="P17" s="194"/>
    </row>
    <row r="18" spans="2:16" ht="18.5" x14ac:dyDescent="0.45">
      <c r="B18" s="98" t="s">
        <v>127</v>
      </c>
      <c r="C18" s="14">
        <v>0</v>
      </c>
      <c r="D18" s="15" t="s">
        <v>10</v>
      </c>
      <c r="E18" s="41">
        <v>0</v>
      </c>
      <c r="F18" s="32">
        <f t="shared" si="0"/>
        <v>0</v>
      </c>
      <c r="G18" s="224">
        <f>'Describe Your Farm'!C19</f>
        <v>0</v>
      </c>
      <c r="H18" s="35">
        <f t="shared" si="1"/>
        <v>0</v>
      </c>
      <c r="J18" s="1007"/>
      <c r="K18" s="1007"/>
      <c r="L18" s="1007"/>
      <c r="M18" s="1007"/>
      <c r="N18" s="1007"/>
      <c r="O18" s="1007"/>
      <c r="P18" s="194"/>
    </row>
    <row r="19" spans="2:16" ht="18.5" x14ac:dyDescent="0.45">
      <c r="B19" s="98" t="s">
        <v>128</v>
      </c>
      <c r="C19" s="14">
        <v>0</v>
      </c>
      <c r="D19" s="15" t="s">
        <v>10</v>
      </c>
      <c r="E19" s="41">
        <v>0</v>
      </c>
      <c r="F19" s="32">
        <f t="shared" si="0"/>
        <v>0</v>
      </c>
      <c r="G19" s="224">
        <f>'Describe Your Farm'!C19</f>
        <v>0</v>
      </c>
      <c r="H19" s="35">
        <f t="shared" si="1"/>
        <v>0</v>
      </c>
      <c r="J19" s="179"/>
      <c r="K19" s="188"/>
      <c r="L19" s="188"/>
      <c r="M19" s="189"/>
      <c r="N19" s="177"/>
      <c r="O19" s="190"/>
      <c r="P19" s="177"/>
    </row>
    <row r="20" spans="2:16" ht="18.5" x14ac:dyDescent="0.45">
      <c r="B20" s="98" t="s">
        <v>129</v>
      </c>
      <c r="C20" s="14">
        <v>0</v>
      </c>
      <c r="D20" s="15" t="s">
        <v>16</v>
      </c>
      <c r="E20" s="41">
        <v>0</v>
      </c>
      <c r="F20" s="32">
        <f t="shared" si="0"/>
        <v>0</v>
      </c>
      <c r="G20" s="224">
        <f>'Describe Your Farm'!C19</f>
        <v>0</v>
      </c>
      <c r="H20" s="35">
        <f t="shared" si="1"/>
        <v>0</v>
      </c>
      <c r="J20" s="112"/>
      <c r="K20" s="191"/>
      <c r="L20" s="192"/>
      <c r="M20" s="193"/>
      <c r="N20" s="194"/>
      <c r="O20" s="195"/>
      <c r="P20" s="194"/>
    </row>
    <row r="21" spans="2:16" ht="18.5" x14ac:dyDescent="0.45">
      <c r="B21" s="98" t="s">
        <v>20</v>
      </c>
      <c r="C21" s="14">
        <v>0</v>
      </c>
      <c r="D21" s="15" t="s">
        <v>16</v>
      </c>
      <c r="E21" s="41">
        <v>0</v>
      </c>
      <c r="F21" s="32">
        <f t="shared" si="0"/>
        <v>0</v>
      </c>
      <c r="G21" s="224">
        <f>'Describe Your Farm'!C19</f>
        <v>0</v>
      </c>
      <c r="H21" s="35">
        <f t="shared" si="1"/>
        <v>0</v>
      </c>
      <c r="J21" s="192"/>
      <c r="K21" s="191"/>
      <c r="L21" s="192"/>
      <c r="M21" s="193"/>
      <c r="N21" s="194"/>
      <c r="O21" s="195"/>
      <c r="P21" s="194"/>
    </row>
    <row r="22" spans="2:16" ht="18.5" x14ac:dyDescent="0.45">
      <c r="B22" s="98" t="s">
        <v>18</v>
      </c>
      <c r="C22" s="14">
        <v>0</v>
      </c>
      <c r="D22" s="15" t="s">
        <v>19</v>
      </c>
      <c r="E22" s="41">
        <v>0</v>
      </c>
      <c r="F22" s="33">
        <f t="shared" si="0"/>
        <v>0</v>
      </c>
      <c r="G22" s="224">
        <f>'Describe Your Farm'!C19</f>
        <v>0</v>
      </c>
      <c r="H22" s="35">
        <f t="shared" si="1"/>
        <v>0</v>
      </c>
      <c r="J22" s="192"/>
      <c r="K22" s="191"/>
      <c r="L22" s="192"/>
      <c r="M22" s="193"/>
      <c r="N22" s="194"/>
      <c r="O22" s="195"/>
      <c r="P22" s="194"/>
    </row>
    <row r="23" spans="2:16" ht="18.5" x14ac:dyDescent="0.45">
      <c r="B23" s="12" t="s">
        <v>52</v>
      </c>
      <c r="C23" s="14">
        <v>0</v>
      </c>
      <c r="D23" s="15" t="s">
        <v>382</v>
      </c>
      <c r="E23" s="41">
        <v>0</v>
      </c>
      <c r="F23" s="33">
        <f t="shared" si="0"/>
        <v>0</v>
      </c>
      <c r="G23" s="224">
        <f>'Describe Your Farm'!C19</f>
        <v>0</v>
      </c>
      <c r="H23" s="35">
        <f t="shared" si="1"/>
        <v>0</v>
      </c>
      <c r="J23" s="1007"/>
      <c r="K23" s="1007"/>
      <c r="L23" s="1007"/>
      <c r="M23" s="1007"/>
      <c r="N23" s="1007"/>
      <c r="O23" s="1007"/>
      <c r="P23" s="194"/>
    </row>
    <row r="24" spans="2:16" ht="18.5" x14ac:dyDescent="0.45">
      <c r="B24" s="12" t="s">
        <v>52</v>
      </c>
      <c r="C24" s="14">
        <v>0</v>
      </c>
      <c r="D24" s="15"/>
      <c r="E24" s="41">
        <v>0</v>
      </c>
      <c r="F24" s="33">
        <f t="shared" si="0"/>
        <v>0</v>
      </c>
      <c r="G24" s="224">
        <f>'Describe Your Farm'!C19</f>
        <v>0</v>
      </c>
      <c r="H24" s="35">
        <f t="shared" si="1"/>
        <v>0</v>
      </c>
      <c r="J24" s="179"/>
      <c r="K24" s="188"/>
      <c r="L24" s="188"/>
      <c r="M24" s="189"/>
      <c r="N24" s="177"/>
      <c r="O24" s="190"/>
      <c r="P24" s="177"/>
    </row>
    <row r="25" spans="2:16" ht="18.5" x14ac:dyDescent="0.45">
      <c r="B25" s="12" t="s">
        <v>52</v>
      </c>
      <c r="C25" s="14">
        <v>0</v>
      </c>
      <c r="D25" s="15"/>
      <c r="E25" s="41">
        <v>0</v>
      </c>
      <c r="F25" s="33">
        <f t="shared" si="0"/>
        <v>0</v>
      </c>
      <c r="G25" s="224">
        <f>'Describe Your Farm'!C19</f>
        <v>0</v>
      </c>
      <c r="H25" s="35">
        <f t="shared" si="1"/>
        <v>0</v>
      </c>
      <c r="J25" s="112"/>
      <c r="K25" s="191"/>
      <c r="L25" s="192"/>
      <c r="M25" s="193"/>
      <c r="N25" s="194"/>
      <c r="O25" s="195"/>
      <c r="P25" s="194"/>
    </row>
    <row r="26" spans="2:16" ht="18.5" x14ac:dyDescent="0.45">
      <c r="B26" s="34"/>
      <c r="C26" s="170"/>
      <c r="D26" s="170"/>
      <c r="E26" s="170"/>
      <c r="F26" s="758">
        <f>SUM(F16:F25)</f>
        <v>0</v>
      </c>
      <c r="G26" s="224"/>
      <c r="H26" s="202">
        <f>SUM(H16:H25)</f>
        <v>0</v>
      </c>
      <c r="J26" s="192"/>
      <c r="K26" s="191"/>
      <c r="L26" s="192"/>
      <c r="M26" s="193"/>
      <c r="N26" s="194"/>
      <c r="O26" s="195"/>
      <c r="P26" s="194"/>
    </row>
    <row r="27" spans="2:16" ht="20.25" customHeight="1" x14ac:dyDescent="0.45">
      <c r="B27" s="203" t="s">
        <v>94</v>
      </c>
      <c r="C27" s="770" t="s">
        <v>91</v>
      </c>
      <c r="D27" s="770" t="s">
        <v>6</v>
      </c>
      <c r="E27" s="767" t="s">
        <v>7</v>
      </c>
      <c r="F27" s="768" t="s">
        <v>15</v>
      </c>
      <c r="G27" s="221" t="s">
        <v>343</v>
      </c>
      <c r="H27" s="769" t="s">
        <v>26</v>
      </c>
      <c r="J27" s="192"/>
      <c r="K27" s="191"/>
      <c r="L27" s="192"/>
      <c r="M27" s="193"/>
      <c r="N27" s="194"/>
      <c r="O27" s="195"/>
      <c r="P27" s="194"/>
    </row>
    <row r="28" spans="2:16" ht="18.5" x14ac:dyDescent="0.45">
      <c r="B28" s="34" t="s">
        <v>272</v>
      </c>
      <c r="C28" s="14">
        <v>0</v>
      </c>
      <c r="D28" s="40" t="s">
        <v>95</v>
      </c>
      <c r="E28" s="41">
        <v>0</v>
      </c>
      <c r="F28" s="32">
        <f>C28*E28</f>
        <v>0</v>
      </c>
      <c r="G28" s="224">
        <f>'Describe Your Farm'!C19</f>
        <v>0</v>
      </c>
      <c r="H28" s="35">
        <f>F28*G28</f>
        <v>0</v>
      </c>
      <c r="J28" s="1007"/>
      <c r="K28" s="1007"/>
      <c r="L28" s="1007"/>
      <c r="M28" s="1007"/>
      <c r="N28" s="1007"/>
      <c r="O28" s="1007"/>
      <c r="P28" s="194"/>
    </row>
    <row r="29" spans="2:16" ht="18.5" x14ac:dyDescent="0.45">
      <c r="B29" s="34" t="s">
        <v>2</v>
      </c>
      <c r="C29" s="14">
        <v>0</v>
      </c>
      <c r="D29" s="40" t="s">
        <v>95</v>
      </c>
      <c r="E29" s="41">
        <v>0</v>
      </c>
      <c r="F29" s="32">
        <f>C29*E29</f>
        <v>0</v>
      </c>
      <c r="G29" s="224">
        <f>'Describe Your Farm'!C19</f>
        <v>0</v>
      </c>
      <c r="H29" s="35">
        <f>F29*G29</f>
        <v>0</v>
      </c>
      <c r="J29" s="179"/>
      <c r="K29" s="188"/>
      <c r="L29" s="188"/>
      <c r="M29" s="189"/>
      <c r="N29" s="177"/>
      <c r="O29" s="190"/>
      <c r="P29" s="177"/>
    </row>
    <row r="30" spans="2:16" ht="18.5" x14ac:dyDescent="0.45">
      <c r="B30" s="34" t="s">
        <v>0</v>
      </c>
      <c r="C30" s="14">
        <v>0</v>
      </c>
      <c r="D30" s="40" t="s">
        <v>160</v>
      </c>
      <c r="E30" s="41">
        <v>0</v>
      </c>
      <c r="F30" s="32">
        <f>C30*E30</f>
        <v>0</v>
      </c>
      <c r="G30" s="224">
        <f>'Describe Your Farm'!C19</f>
        <v>0</v>
      </c>
      <c r="H30" s="35">
        <f>F30*G30</f>
        <v>0</v>
      </c>
      <c r="J30" s="192"/>
      <c r="K30" s="191"/>
      <c r="L30" s="192"/>
      <c r="M30" s="193"/>
      <c r="N30" s="194"/>
      <c r="O30" s="195"/>
      <c r="P30" s="194"/>
    </row>
    <row r="31" spans="2:16" ht="18.5" x14ac:dyDescent="0.45">
      <c r="B31" s="12" t="s">
        <v>52</v>
      </c>
      <c r="C31" s="14">
        <v>0</v>
      </c>
      <c r="D31" s="15"/>
      <c r="E31" s="41">
        <v>0</v>
      </c>
      <c r="F31" s="32">
        <f>C31*E31</f>
        <v>0</v>
      </c>
      <c r="G31" s="224">
        <f>'Describe Your Farm'!C19</f>
        <v>0</v>
      </c>
      <c r="H31" s="35">
        <f>F31*G31</f>
        <v>0</v>
      </c>
      <c r="J31" s="192"/>
      <c r="K31" s="191"/>
      <c r="L31" s="192"/>
      <c r="M31" s="193"/>
      <c r="N31" s="194"/>
      <c r="O31" s="195"/>
      <c r="P31" s="194"/>
    </row>
    <row r="32" spans="2:16" ht="18.5" x14ac:dyDescent="0.45">
      <c r="B32" s="12" t="s">
        <v>52</v>
      </c>
      <c r="C32" s="14">
        <v>0</v>
      </c>
      <c r="D32" s="15"/>
      <c r="E32" s="41">
        <v>0</v>
      </c>
      <c r="F32" s="32">
        <f>C32*E32</f>
        <v>0</v>
      </c>
      <c r="G32" s="224">
        <f>'Describe Your Farm'!C19</f>
        <v>0</v>
      </c>
      <c r="H32" s="35">
        <f>F32*G32</f>
        <v>0</v>
      </c>
      <c r="J32" s="192"/>
      <c r="K32" s="191"/>
      <c r="L32" s="192"/>
      <c r="M32" s="193"/>
      <c r="N32" s="194"/>
      <c r="O32" s="195"/>
      <c r="P32" s="194"/>
    </row>
    <row r="33" spans="2:16" ht="18.5" x14ac:dyDescent="0.45">
      <c r="B33" s="34"/>
      <c r="C33" s="170"/>
      <c r="D33" s="170"/>
      <c r="E33" s="170"/>
      <c r="F33" s="757">
        <f>SUM(F28:F32)</f>
        <v>0</v>
      </c>
      <c r="G33" s="224"/>
      <c r="H33" s="202">
        <f>SUM(H28:H32)</f>
        <v>0</v>
      </c>
      <c r="J33" s="1007"/>
      <c r="K33" s="1007"/>
      <c r="L33" s="1007"/>
      <c r="M33" s="1007"/>
      <c r="N33" s="1007"/>
      <c r="O33" s="1007"/>
      <c r="P33" s="194"/>
    </row>
    <row r="34" spans="2:16" ht="29.25" customHeight="1" x14ac:dyDescent="0.5">
      <c r="B34" s="203" t="s">
        <v>97</v>
      </c>
      <c r="C34" s="927" t="s">
        <v>434</v>
      </c>
      <c r="D34" s="770" t="s">
        <v>6</v>
      </c>
      <c r="E34" s="767" t="s">
        <v>7</v>
      </c>
      <c r="F34" s="768"/>
      <c r="G34" s="221"/>
      <c r="H34" s="769" t="s">
        <v>26</v>
      </c>
      <c r="J34" s="181"/>
      <c r="K34" s="196"/>
      <c r="L34" s="196"/>
      <c r="M34" s="181"/>
      <c r="N34" s="197"/>
      <c r="O34" s="197"/>
      <c r="P34" s="181"/>
    </row>
    <row r="35" spans="2:16" ht="21" x14ac:dyDescent="0.5">
      <c r="B35" s="12" t="s">
        <v>46</v>
      </c>
      <c r="C35" s="14">
        <v>0</v>
      </c>
      <c r="D35" s="234" t="s">
        <v>130</v>
      </c>
      <c r="E35" s="41">
        <v>0</v>
      </c>
      <c r="F35" s="28"/>
      <c r="G35" s="225"/>
      <c r="H35" s="206">
        <f>C35*E35</f>
        <v>0</v>
      </c>
      <c r="J35" s="181"/>
      <c r="K35" s="181"/>
      <c r="L35" s="181"/>
      <c r="M35" s="196"/>
      <c r="N35" s="181"/>
      <c r="O35" s="181"/>
      <c r="P35" s="198"/>
    </row>
    <row r="36" spans="2:16" ht="18.5" x14ac:dyDescent="0.45">
      <c r="B36" s="12" t="s">
        <v>46</v>
      </c>
      <c r="C36" s="14">
        <v>0</v>
      </c>
      <c r="D36" s="234" t="s">
        <v>130</v>
      </c>
      <c r="E36" s="41">
        <v>0</v>
      </c>
      <c r="F36" s="28"/>
      <c r="G36" s="225"/>
      <c r="H36" s="199">
        <f>C36*E36</f>
        <v>0</v>
      </c>
      <c r="J36" s="181"/>
      <c r="K36" s="181"/>
      <c r="L36" s="181"/>
      <c r="M36" s="181"/>
      <c r="N36" s="181"/>
      <c r="O36" s="181"/>
      <c r="P36" s="181"/>
    </row>
    <row r="37" spans="2:16" ht="18.5" x14ac:dyDescent="0.45">
      <c r="B37" s="12" t="s">
        <v>46</v>
      </c>
      <c r="C37" s="14">
        <v>0</v>
      </c>
      <c r="D37" s="234" t="s">
        <v>130</v>
      </c>
      <c r="E37" s="41">
        <v>0</v>
      </c>
      <c r="F37" s="28"/>
      <c r="G37" s="225"/>
      <c r="H37" s="199">
        <f>C37*E37</f>
        <v>0</v>
      </c>
    </row>
    <row r="38" spans="2:16" ht="19" thickBot="1" x14ac:dyDescent="0.5">
      <c r="B38" s="784"/>
      <c r="C38" s="785"/>
      <c r="D38" s="785"/>
      <c r="E38" s="785"/>
      <c r="F38" s="786">
        <f>IFERROR(H38/G32,0)</f>
        <v>0</v>
      </c>
      <c r="G38" s="787"/>
      <c r="H38" s="788">
        <f>SUM(H35:H37)</f>
        <v>0</v>
      </c>
    </row>
    <row r="39" spans="2:16" s="141" customFormat="1" ht="10.5" customHeight="1" thickBot="1" x14ac:dyDescent="0.5">
      <c r="B39" s="783"/>
      <c r="C39" s="783"/>
      <c r="D39" s="783"/>
      <c r="E39" s="783"/>
      <c r="F39" s="218"/>
      <c r="G39" s="225"/>
      <c r="H39" s="29"/>
    </row>
    <row r="40" spans="2:16" s="145" customFormat="1" ht="23.25" customHeight="1" thickBot="1" x14ac:dyDescent="0.6">
      <c r="B40" s="781" t="s">
        <v>174</v>
      </c>
      <c r="C40" s="782"/>
      <c r="D40" s="793" t="str">
        <f>"Remember: Estimated Crop Yield Per Bed Is "&amp;'Describe Your Farm'!C17&amp;" "&amp;'Describe Your Farm'!D17</f>
        <v>Remember: Estimated Crop Yield Per Bed Is 0 lbs, ct, bu</v>
      </c>
      <c r="E40" s="794"/>
      <c r="F40" s="794"/>
      <c r="G40" s="795"/>
      <c r="H40" s="796"/>
    </row>
    <row r="41" spans="2:16" ht="18.5" x14ac:dyDescent="0.45">
      <c r="B41" s="219" t="s">
        <v>168</v>
      </c>
      <c r="C41" s="789" t="s">
        <v>91</v>
      </c>
      <c r="D41" s="789" t="s">
        <v>6</v>
      </c>
      <c r="E41" s="790" t="s">
        <v>7</v>
      </c>
      <c r="F41" s="791" t="s">
        <v>15</v>
      </c>
      <c r="G41" s="222" t="s">
        <v>343</v>
      </c>
      <c r="H41" s="792" t="s">
        <v>26</v>
      </c>
    </row>
    <row r="42" spans="2:16" ht="18.5" x14ac:dyDescent="0.45">
      <c r="B42" s="60" t="s">
        <v>145</v>
      </c>
      <c r="C42" s="14">
        <v>0</v>
      </c>
      <c r="D42" s="40"/>
      <c r="E42" s="41">
        <v>0</v>
      </c>
      <c r="F42" s="32">
        <f>C42*E42</f>
        <v>0</v>
      </c>
      <c r="G42" s="224">
        <f>'Describe Your Farm'!C19</f>
        <v>0</v>
      </c>
      <c r="H42" s="35">
        <f>F42*G42</f>
        <v>0</v>
      </c>
    </row>
    <row r="43" spans="2:16" ht="18.5" x14ac:dyDescent="0.45">
      <c r="B43" s="12" t="s">
        <v>52</v>
      </c>
      <c r="C43" s="14">
        <v>0</v>
      </c>
      <c r="D43" s="40"/>
      <c r="E43" s="41">
        <v>0</v>
      </c>
      <c r="F43" s="32">
        <f>C43*E43</f>
        <v>0</v>
      </c>
      <c r="G43" s="224">
        <f>'Describe Your Farm'!C19</f>
        <v>0</v>
      </c>
      <c r="H43" s="35">
        <f>F43*G43</f>
        <v>0</v>
      </c>
    </row>
    <row r="44" spans="2:16" ht="18.5" x14ac:dyDescent="0.45">
      <c r="B44" s="12" t="s">
        <v>52</v>
      </c>
      <c r="C44" s="14">
        <v>0</v>
      </c>
      <c r="D44" s="40"/>
      <c r="E44" s="41">
        <v>0</v>
      </c>
      <c r="F44" s="32">
        <f>C44*E44</f>
        <v>0</v>
      </c>
      <c r="G44" s="224">
        <f>'Describe Your Farm'!C19</f>
        <v>0</v>
      </c>
      <c r="H44" s="35">
        <f>F44*G44</f>
        <v>0</v>
      </c>
    </row>
    <row r="45" spans="2:16" ht="18.5" x14ac:dyDescent="0.45">
      <c r="B45" s="207"/>
      <c r="C45" s="208"/>
      <c r="D45" s="208"/>
      <c r="E45" s="208"/>
      <c r="F45" s="216">
        <f>SUM(F42:F44)</f>
        <v>0</v>
      </c>
      <c r="G45" s="226"/>
      <c r="H45" s="202">
        <f>SUM(H42:H44)</f>
        <v>0</v>
      </c>
    </row>
    <row r="46" spans="2:16" ht="18.5" x14ac:dyDescent="0.45">
      <c r="B46" s="204" t="s">
        <v>146</v>
      </c>
      <c r="C46" s="770" t="s">
        <v>91</v>
      </c>
      <c r="D46" s="770" t="s">
        <v>6</v>
      </c>
      <c r="E46" s="767" t="s">
        <v>7</v>
      </c>
      <c r="F46" s="768" t="s">
        <v>15</v>
      </c>
      <c r="G46" s="221" t="s">
        <v>343</v>
      </c>
      <c r="H46" s="769" t="s">
        <v>26</v>
      </c>
    </row>
    <row r="47" spans="2:16" ht="18.5" x14ac:dyDescent="0.45">
      <c r="B47" s="60" t="s">
        <v>145</v>
      </c>
      <c r="C47" s="14">
        <v>0</v>
      </c>
      <c r="D47" s="40"/>
      <c r="E47" s="41">
        <v>0</v>
      </c>
      <c r="F47" s="32">
        <f>C47*E47</f>
        <v>0</v>
      </c>
      <c r="G47" s="224">
        <f>'Describe Your Farm'!C19</f>
        <v>0</v>
      </c>
      <c r="H47" s="35">
        <f>F47*G47</f>
        <v>0</v>
      </c>
    </row>
    <row r="48" spans="2:16" ht="18.5" x14ac:dyDescent="0.45">
      <c r="B48" s="12" t="s">
        <v>52</v>
      </c>
      <c r="C48" s="14">
        <v>0</v>
      </c>
      <c r="D48" s="40"/>
      <c r="E48" s="41">
        <v>0</v>
      </c>
      <c r="F48" s="32">
        <f>C48*E48</f>
        <v>0</v>
      </c>
      <c r="G48" s="224">
        <f>'Describe Your Farm'!C19</f>
        <v>0</v>
      </c>
      <c r="H48" s="35">
        <f>F48*G48</f>
        <v>0</v>
      </c>
    </row>
    <row r="49" spans="2:8" ht="18.5" x14ac:dyDescent="0.45">
      <c r="B49" s="12" t="s">
        <v>52</v>
      </c>
      <c r="C49" s="22">
        <v>0</v>
      </c>
      <c r="D49" s="209"/>
      <c r="E49" s="135">
        <v>0</v>
      </c>
      <c r="F49" s="210">
        <f>C49*E49</f>
        <v>0</v>
      </c>
      <c r="G49" s="227">
        <f>'Describe Your Farm'!C19</f>
        <v>0</v>
      </c>
      <c r="H49" s="35">
        <f>F49*G49</f>
        <v>0</v>
      </c>
    </row>
    <row r="50" spans="2:8" ht="18.5" x14ac:dyDescent="0.45">
      <c r="B50" s="212"/>
      <c r="C50" s="208"/>
      <c r="D50" s="208"/>
      <c r="E50" s="208"/>
      <c r="F50" s="216">
        <f>SUM(F47:F49)</f>
        <v>0</v>
      </c>
      <c r="G50" s="226"/>
      <c r="H50" s="205">
        <f>SUM(H47:H49)</f>
        <v>0</v>
      </c>
    </row>
    <row r="51" spans="2:8" ht="18.5" x14ac:dyDescent="0.45">
      <c r="B51" s="211" t="s">
        <v>147</v>
      </c>
      <c r="C51" s="770" t="s">
        <v>91</v>
      </c>
      <c r="D51" s="770" t="s">
        <v>6</v>
      </c>
      <c r="E51" s="767" t="s">
        <v>7</v>
      </c>
      <c r="F51" s="768" t="s">
        <v>15</v>
      </c>
      <c r="G51" s="221" t="s">
        <v>343</v>
      </c>
      <c r="H51" s="769" t="s">
        <v>26</v>
      </c>
    </row>
    <row r="52" spans="2:8" ht="18.5" x14ac:dyDescent="0.45">
      <c r="B52" s="60" t="s">
        <v>145</v>
      </c>
      <c r="C52" s="14">
        <v>0</v>
      </c>
      <c r="D52" s="40" t="s">
        <v>132</v>
      </c>
      <c r="E52" s="41">
        <v>0</v>
      </c>
      <c r="F52" s="32">
        <f>C52*E52</f>
        <v>0</v>
      </c>
      <c r="G52" s="224">
        <f>'Describe Your Farm'!C19</f>
        <v>0</v>
      </c>
      <c r="H52" s="35">
        <f>F52*G52</f>
        <v>0</v>
      </c>
    </row>
    <row r="53" spans="2:8" ht="18.5" x14ac:dyDescent="0.45">
      <c r="B53" s="12" t="s">
        <v>52</v>
      </c>
      <c r="C53" s="14">
        <v>0</v>
      </c>
      <c r="D53" s="40"/>
      <c r="E53" s="41">
        <v>0</v>
      </c>
      <c r="F53" s="32">
        <f>C53*E53</f>
        <v>0</v>
      </c>
      <c r="G53" s="224">
        <f>'Describe Your Farm'!C19</f>
        <v>0</v>
      </c>
      <c r="H53" s="35">
        <f>F53*G53</f>
        <v>0</v>
      </c>
    </row>
    <row r="54" spans="2:8" ht="18.5" x14ac:dyDescent="0.45">
      <c r="B54" s="21" t="s">
        <v>52</v>
      </c>
      <c r="C54" s="22">
        <v>0</v>
      </c>
      <c r="D54" s="209"/>
      <c r="E54" s="135">
        <v>0</v>
      </c>
      <c r="F54" s="210">
        <f>C54*E54</f>
        <v>0</v>
      </c>
      <c r="G54" s="227">
        <f>'Describe Your Farm'!C19</f>
        <v>0</v>
      </c>
      <c r="H54" s="35">
        <f>F54*G54</f>
        <v>0</v>
      </c>
    </row>
    <row r="55" spans="2:8" ht="18.5" x14ac:dyDescent="0.45">
      <c r="B55" s="212"/>
      <c r="C55" s="208"/>
      <c r="D55" s="208"/>
      <c r="E55" s="208"/>
      <c r="F55" s="216">
        <f>SUM(F52:F54)</f>
        <v>0</v>
      </c>
      <c r="G55" s="226"/>
      <c r="H55" s="205">
        <f>SUM(H52:H54)</f>
        <v>0</v>
      </c>
    </row>
    <row r="56" spans="2:8" ht="18.5" x14ac:dyDescent="0.45">
      <c r="B56" s="211" t="s">
        <v>148</v>
      </c>
      <c r="C56" s="770" t="s">
        <v>91</v>
      </c>
      <c r="D56" s="770" t="s">
        <v>6</v>
      </c>
      <c r="E56" s="767" t="s">
        <v>7</v>
      </c>
      <c r="F56" s="768" t="s">
        <v>15</v>
      </c>
      <c r="G56" s="221" t="s">
        <v>343</v>
      </c>
      <c r="H56" s="769" t="s">
        <v>26</v>
      </c>
    </row>
    <row r="57" spans="2:8" ht="18.5" x14ac:dyDescent="0.45">
      <c r="B57" s="60" t="s">
        <v>145</v>
      </c>
      <c r="C57" s="14">
        <v>0</v>
      </c>
      <c r="D57" s="40" t="s">
        <v>132</v>
      </c>
      <c r="E57" s="41">
        <v>0</v>
      </c>
      <c r="F57" s="32">
        <f>C57*E57</f>
        <v>0</v>
      </c>
      <c r="G57" s="224">
        <f>'Describe Your Farm'!C19</f>
        <v>0</v>
      </c>
      <c r="H57" s="35">
        <f>F57*G57</f>
        <v>0</v>
      </c>
    </row>
    <row r="58" spans="2:8" ht="18.5" x14ac:dyDescent="0.45">
      <c r="B58" s="12" t="s">
        <v>52</v>
      </c>
      <c r="C58" s="14">
        <v>0</v>
      </c>
      <c r="D58" s="40"/>
      <c r="E58" s="41">
        <v>0</v>
      </c>
      <c r="F58" s="32">
        <f>C58*E58</f>
        <v>0</v>
      </c>
      <c r="G58" s="224">
        <f>'Describe Your Farm'!C19</f>
        <v>0</v>
      </c>
      <c r="H58" s="35">
        <f>F58*G58</f>
        <v>0</v>
      </c>
    </row>
    <row r="59" spans="2:8" ht="18.5" x14ac:dyDescent="0.45">
      <c r="B59" s="21" t="s">
        <v>52</v>
      </c>
      <c r="C59" s="22">
        <v>0</v>
      </c>
      <c r="D59" s="209"/>
      <c r="E59" s="135">
        <v>0</v>
      </c>
      <c r="F59" s="210">
        <f>C59*E59</f>
        <v>0</v>
      </c>
      <c r="G59" s="227">
        <f>'Describe Your Farm'!C19</f>
        <v>0</v>
      </c>
      <c r="H59" s="35">
        <f>F59*G59</f>
        <v>0</v>
      </c>
    </row>
    <row r="60" spans="2:8" ht="18.5" x14ac:dyDescent="0.45">
      <c r="B60" s="212"/>
      <c r="C60" s="208"/>
      <c r="D60" s="208"/>
      <c r="E60" s="208"/>
      <c r="F60" s="216">
        <f>SUM(F57:F59)</f>
        <v>0</v>
      </c>
      <c r="G60" s="226"/>
      <c r="H60" s="205">
        <f>SUM(H57:H59)</f>
        <v>0</v>
      </c>
    </row>
    <row r="61" spans="2:8" ht="18.5" x14ac:dyDescent="0.45">
      <c r="B61" s="211" t="s">
        <v>133</v>
      </c>
      <c r="C61" s="770" t="s">
        <v>91</v>
      </c>
      <c r="D61" s="770" t="s">
        <v>6</v>
      </c>
      <c r="E61" s="767" t="s">
        <v>7</v>
      </c>
      <c r="F61" s="768" t="s">
        <v>15</v>
      </c>
      <c r="G61" s="221" t="s">
        <v>343</v>
      </c>
      <c r="H61" s="769" t="s">
        <v>26</v>
      </c>
    </row>
    <row r="62" spans="2:8" ht="18.5" x14ac:dyDescent="0.45">
      <c r="B62" s="12" t="s">
        <v>52</v>
      </c>
      <c r="C62" s="14">
        <v>0</v>
      </c>
      <c r="D62" s="40"/>
      <c r="E62" s="41">
        <v>0</v>
      </c>
      <c r="F62" s="32">
        <f>C62*E62</f>
        <v>0</v>
      </c>
      <c r="G62" s="224">
        <f>'Describe Your Farm'!C19</f>
        <v>0</v>
      </c>
      <c r="H62" s="35">
        <f>F62*G62</f>
        <v>0</v>
      </c>
    </row>
    <row r="63" spans="2:8" ht="18.5" x14ac:dyDescent="0.45">
      <c r="B63" s="12" t="s">
        <v>52</v>
      </c>
      <c r="C63" s="14">
        <v>0</v>
      </c>
      <c r="D63" s="40"/>
      <c r="E63" s="41">
        <v>0</v>
      </c>
      <c r="F63" s="32">
        <f>C63*E63</f>
        <v>0</v>
      </c>
      <c r="G63" s="224">
        <f>'Describe Your Farm'!C19</f>
        <v>0</v>
      </c>
      <c r="H63" s="35">
        <f>F63*G63</f>
        <v>0</v>
      </c>
    </row>
    <row r="64" spans="2:8" ht="18.5" x14ac:dyDescent="0.45">
      <c r="B64" s="21" t="s">
        <v>52</v>
      </c>
      <c r="C64" s="22">
        <v>0</v>
      </c>
      <c r="D64" s="209"/>
      <c r="E64" s="135">
        <v>0</v>
      </c>
      <c r="F64" s="210">
        <f>C64*E64</f>
        <v>0</v>
      </c>
      <c r="G64" s="227">
        <f>'Describe Your Farm'!C19</f>
        <v>0</v>
      </c>
      <c r="H64" s="35">
        <f>F64*G64</f>
        <v>0</v>
      </c>
    </row>
    <row r="65" spans="2:8" ht="19" thickBot="1" x14ac:dyDescent="0.5">
      <c r="B65" s="214"/>
      <c r="C65" s="215"/>
      <c r="D65" s="215"/>
      <c r="E65" s="215"/>
      <c r="F65" s="217">
        <f>SUM(F62:F64)</f>
        <v>0</v>
      </c>
      <c r="G65" s="164"/>
      <c r="H65" s="213">
        <f>SUM(H62:H64)</f>
        <v>0</v>
      </c>
    </row>
    <row r="66" spans="2:8" ht="26.25" customHeight="1" x14ac:dyDescent="0.5">
      <c r="C66" s="109"/>
      <c r="D66" s="1006" t="s">
        <v>149</v>
      </c>
      <c r="E66" s="1006"/>
      <c r="F66" s="229">
        <f>SUM(F14,F26,F33,F38,F45,F50,F55,F60,F65)</f>
        <v>0</v>
      </c>
      <c r="G66" s="230" t="s">
        <v>26</v>
      </c>
      <c r="H66" s="126">
        <f>SUM(H14,H26,H33,H38,H45,H50,H55,H60,H65)</f>
        <v>0</v>
      </c>
    </row>
    <row r="67" spans="2:8" s="31" customFormat="1" ht="18.5" x14ac:dyDescent="0.45">
      <c r="G67" s="755" t="s">
        <v>342</v>
      </c>
      <c r="H67" s="756">
        <f>IFERROR((H66+'Production Labor'!F64)/'Project Your Income'!G35,0)</f>
        <v>0</v>
      </c>
    </row>
  </sheetData>
  <sheetProtection sheet="1" selectLockedCells="1"/>
  <mergeCells count="10">
    <mergeCell ref="E1:G1"/>
    <mergeCell ref="B1:D1"/>
    <mergeCell ref="B3:K3"/>
    <mergeCell ref="B7:K7"/>
    <mergeCell ref="J10:M10"/>
    <mergeCell ref="D66:E66"/>
    <mergeCell ref="J18:O18"/>
    <mergeCell ref="J23:O23"/>
    <mergeCell ref="J28:O28"/>
    <mergeCell ref="J33:O33"/>
  </mergeCells>
  <pageMargins left="0.7" right="0.7" top="0.75" bottom="0.75" header="0.3" footer="0.3"/>
  <pageSetup scale="3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vt:i4>
      </vt:variant>
    </vt:vector>
  </HeadingPairs>
  <TitlesOfParts>
    <vt:vector size="24" baseType="lpstr">
      <vt:lpstr>Welcome</vt:lpstr>
      <vt:lpstr> Labor Overheads</vt:lpstr>
      <vt:lpstr>Cash Overheads</vt:lpstr>
      <vt:lpstr>Depreciation Overheads</vt:lpstr>
      <vt:lpstr>Crop1</vt:lpstr>
      <vt:lpstr>Project Your Income</vt:lpstr>
      <vt:lpstr>Describe Your Farm</vt:lpstr>
      <vt:lpstr>Production Labor</vt:lpstr>
      <vt:lpstr>Direct Costs</vt:lpstr>
      <vt:lpstr>Crop 1 Assessment</vt:lpstr>
      <vt:lpstr>Crop 2</vt:lpstr>
      <vt:lpstr>Crop 3</vt:lpstr>
      <vt:lpstr>Crop 4</vt:lpstr>
      <vt:lpstr>Crop 5</vt:lpstr>
      <vt:lpstr>Crop 6</vt:lpstr>
      <vt:lpstr>Crop 7</vt:lpstr>
      <vt:lpstr>Crop 8</vt:lpstr>
      <vt:lpstr>Crop 9</vt:lpstr>
      <vt:lpstr>Crop 10</vt:lpstr>
      <vt:lpstr>All Crops Assessment</vt:lpstr>
      <vt:lpstr>Covering Overheads + Profit</vt:lpstr>
      <vt:lpstr>Scenarios Tool</vt:lpstr>
      <vt:lpstr>'All Crops Assessment'!Print_Area</vt:lpstr>
      <vt:lpstr>'Production Labor'!Print_Area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dc:creator>
  <cp:lastModifiedBy>CYFAR</cp:lastModifiedBy>
  <cp:lastPrinted>2016-02-24T20:12:14Z</cp:lastPrinted>
  <dcterms:created xsi:type="dcterms:W3CDTF">2012-11-29T19:16:58Z</dcterms:created>
  <dcterms:modified xsi:type="dcterms:W3CDTF">2017-05-18T17:05:28Z</dcterms:modified>
</cp:coreProperties>
</file>