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davis365-my.sharepoint.com/personal/cmculumber_ucdavis_edu/Documents/Documents/UCCE-Drive/Microirrigation Chapter 8/"/>
    </mc:Choice>
  </mc:AlternateContent>
  <xr:revisionPtr revIDLastSave="1" documentId="14_{2768E66A-3497-400D-875D-9082BAF857BA}" xr6:coauthVersionLast="47" xr6:coauthVersionMax="47" xr10:uidLastSave="{C9C36C35-55E2-43E6-B872-38FDAE6EF231}"/>
  <bookViews>
    <workbookView xWindow="-120" yWindow="-120" windowWidth="29040" windowHeight="15720" xr2:uid="{AB6B0E1F-FE8D-490A-98DD-9431BEE1D932}"/>
  </bookViews>
  <sheets>
    <sheet name="Metric" sheetId="1" r:id="rId1"/>
    <sheet name="US_standar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B30" i="1"/>
  <c r="B21" i="3"/>
  <c r="B30" i="3" s="1"/>
  <c r="B23" i="1"/>
  <c r="B24" i="1" s="1"/>
  <c r="B23" i="3" l="1"/>
  <c r="B24" i="3" s="1"/>
  <c r="B22" i="3"/>
  <c r="B26" i="3"/>
  <c r="B21" i="1"/>
  <c r="B22" i="1"/>
  <c r="B25" i="1" s="1"/>
  <c r="E4" i="1" l="1"/>
  <c r="G4" i="1" s="1"/>
  <c r="E6" i="1"/>
  <c r="G6" i="1" s="1"/>
  <c r="B25" i="3"/>
  <c r="E4" i="3" s="1"/>
  <c r="G4" i="3" s="1"/>
  <c r="B27" i="3" s="1"/>
  <c r="B28" i="3" s="1"/>
  <c r="B29" i="3" s="1"/>
  <c r="B27" i="1" l="1"/>
  <c r="B28" i="1" s="1"/>
  <c r="B29" i="1" s="1"/>
  <c r="E5" i="1"/>
  <c r="G5" i="1" s="1"/>
  <c r="E6" i="3"/>
  <c r="G6" i="3" s="1"/>
  <c r="E5" i="3"/>
  <c r="G5" i="3" s="1"/>
</calcChain>
</file>

<file path=xl/sharedStrings.xml><?xml version="1.0" encoding="utf-8"?>
<sst xmlns="http://schemas.openxmlformats.org/spreadsheetml/2006/main" count="70" uniqueCount="52">
  <si>
    <t>kg N needed per hectare</t>
  </si>
  <si>
    <t xml:space="preserve">% of season N applied </t>
  </si>
  <si>
    <t>Crop development stage</t>
  </si>
  <si>
    <t>% of season N applied</t>
  </si>
  <si>
    <t>Kg N per ha for development stage</t>
  </si>
  <si>
    <t xml:space="preserve"># of fertigations </t>
  </si>
  <si>
    <t>Approximate kg N per fertigation</t>
  </si>
  <si>
    <t xml:space="preserve">Kernel fill </t>
  </si>
  <si>
    <t>Initiation of hull split to 3 weeks post-harvest</t>
  </si>
  <si>
    <t xml:space="preserve">Stage </t>
  </si>
  <si>
    <t xml:space="preserve">crop development stage (user enter 1,2,3) </t>
  </si>
  <si>
    <t>fertilizer % nutrient composition (user enter)</t>
  </si>
  <si>
    <t xml:space="preserve">Irrigation water N (mg/L) (user enter) </t>
  </si>
  <si>
    <t>kg N from irrigation water</t>
  </si>
  <si>
    <t xml:space="preserve">density of fertilizer kg/L (user enter) </t>
  </si>
  <si>
    <t xml:space="preserve">seasonal depth of water applied (m3 ha) (user enter) </t>
  </si>
  <si>
    <t xml:space="preserve">liters/hr/emitter (user enter) </t>
  </si>
  <si>
    <t># trees per hectare</t>
  </si>
  <si>
    <t>tree spacing (m2) (user enter)</t>
  </si>
  <si>
    <t>Irrigation system flow rate liter/ha/hr</t>
  </si>
  <si>
    <t>liters fertilizer per fertigation</t>
  </si>
  <si>
    <t xml:space="preserve">kg N to apply after all sources </t>
  </si>
  <si>
    <t>lbs N needed per acre</t>
  </si>
  <si>
    <t xml:space="preserve">lbs N per inch of water applied </t>
  </si>
  <si>
    <t xml:space="preserve">seasonal depth of water applied (inches ac) (user enter) </t>
  </si>
  <si>
    <t>lbs N from irrigation water</t>
  </si>
  <si>
    <t xml:space="preserve">lbs N to apply after all sources </t>
  </si>
  <si>
    <t>Approximate lbs N per fertigation</t>
  </si>
  <si>
    <t>lbs N per ac for development stage</t>
  </si>
  <si>
    <t>gallons fertilizer per fertigation</t>
  </si>
  <si>
    <t>injectcion rate gallons fertilizer/hour</t>
  </si>
  <si>
    <t>Irrigation system flow rate gallons/acre/hr</t>
  </si>
  <si>
    <t xml:space="preserve">gallon/hr/emitter (user enter) </t>
  </si>
  <si>
    <t>tree spacing (ft2) (user enter)</t>
  </si>
  <si>
    <t># trees per acre</t>
  </si>
  <si>
    <t>70% leaf expansion through fruit enlargement</t>
  </si>
  <si>
    <t>Days after full bloom</t>
  </si>
  <si>
    <t>30-55</t>
  </si>
  <si>
    <t>55-110</t>
  </si>
  <si>
    <t>110-190</t>
  </si>
  <si>
    <t xml:space="preserve">density of fertilizer lbs/gallon (user enter) </t>
  </si>
  <si>
    <t>injection rate liters fertilizer/hour</t>
  </si>
  <si>
    <t>instructions: user must enter information into green cells, yellow cells will autopopulate to determine the injection rate for a given fertilizer (liters/hour)</t>
  </si>
  <si>
    <t>instructions: user must enter information into green cells, yellow cells will autopopulate to determine the injection rate for a specific  fertilizer (gallons/hour)</t>
  </si>
  <si>
    <t>irrigation set hours (user enter)</t>
  </si>
  <si>
    <t># emitters per tree (user enter)</t>
  </si>
  <si>
    <t xml:space="preserve">irrigation set hours (user enter) </t>
  </si>
  <si>
    <t>orchard size acres (user enter)</t>
  </si>
  <si>
    <t>predicted yield lbs (user enter)</t>
  </si>
  <si>
    <t>orchard size hectares (user enter)</t>
  </si>
  <si>
    <t>predicted yield kg / ha (user enter)</t>
  </si>
  <si>
    <t>irrigation water kg N per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</si>
</sst>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1" fontId="0" fillId="3" borderId="0" xfId="0" applyNumberFormat="1" applyFill="1" applyProtection="1"/>
    <xf numFmtId="0" fontId="0" fillId="3" borderId="0" xfId="0" applyFill="1" applyProtection="1"/>
    <xf numFmtId="2" fontId="0" fillId="3" borderId="0" xfId="0" applyNumberFormat="1" applyFill="1" applyProtection="1"/>
    <xf numFmtId="0" fontId="1" fillId="3" borderId="0" xfId="0" applyFont="1" applyFill="1" applyProtection="1"/>
    <xf numFmtId="0" fontId="0" fillId="3" borderId="6" xfId="0" applyFill="1" applyBorder="1" applyProtection="1"/>
    <xf numFmtId="0" fontId="0" fillId="3" borderId="0" xfId="0" applyFill="1" applyBorder="1" applyProtection="1"/>
    <xf numFmtId="9" fontId="0" fillId="3" borderId="0" xfId="0" applyNumberFormat="1" applyFill="1" applyBorder="1" applyProtection="1"/>
    <xf numFmtId="1" fontId="0" fillId="3" borderId="0" xfId="0" applyNumberFormat="1" applyFill="1" applyBorder="1" applyProtection="1"/>
    <xf numFmtId="0" fontId="0" fillId="3" borderId="8" xfId="0" applyFill="1" applyBorder="1" applyProtection="1"/>
    <xf numFmtId="0" fontId="0" fillId="3" borderId="9" xfId="0" applyFill="1" applyBorder="1" applyProtection="1"/>
    <xf numFmtId="9" fontId="0" fillId="3" borderId="9" xfId="0" applyNumberFormat="1" applyFill="1" applyBorder="1" applyProtection="1"/>
    <xf numFmtId="1" fontId="0" fillId="3" borderId="9" xfId="0" applyNumberFormat="1" applyFill="1" applyBorder="1" applyProtection="1"/>
    <xf numFmtId="164" fontId="0" fillId="3" borderId="7" xfId="0" applyNumberFormat="1" applyFill="1" applyBorder="1" applyProtection="1"/>
    <xf numFmtId="164" fontId="0" fillId="3" borderId="1" xfId="0" applyNumberFormat="1" applyFill="1" applyBorder="1" applyProtection="1"/>
    <xf numFmtId="0" fontId="0" fillId="0" borderId="2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5AAE-1DDB-40A8-91A2-64AFCA6F0265}">
  <dimension ref="A1:G32"/>
  <sheetViews>
    <sheetView tabSelected="1" workbookViewId="0">
      <selection activeCell="F21" sqref="F21"/>
    </sheetView>
  </sheetViews>
  <sheetFormatPr defaultRowHeight="15" x14ac:dyDescent="0.25"/>
  <cols>
    <col min="1" max="1" width="49.28515625" style="2" bestFit="1" customWidth="1"/>
    <col min="2" max="2" width="19.7109375" style="2" bestFit="1" customWidth="1"/>
    <col min="3" max="3" width="9.140625" style="2"/>
    <col min="4" max="4" width="20.7109375" style="2" bestFit="1" customWidth="1"/>
    <col min="5" max="5" width="32.28515625" style="2" bestFit="1" customWidth="1"/>
    <col min="6" max="6" width="42.28515625" style="2" bestFit="1" customWidth="1"/>
    <col min="7" max="7" width="30.85546875" style="2" bestFit="1" customWidth="1"/>
    <col min="8" max="8" width="20.7109375" style="2" bestFit="1" customWidth="1"/>
    <col min="9" max="10" width="32.28515625" style="2" bestFit="1" customWidth="1"/>
    <col min="11" max="12" width="30.85546875" style="2" bestFit="1" customWidth="1"/>
    <col min="13" max="16384" width="9.140625" style="2"/>
  </cols>
  <sheetData>
    <row r="1" spans="1:7" x14ac:dyDescent="0.25">
      <c r="A1" s="1" t="s">
        <v>42</v>
      </c>
      <c r="B1" s="25"/>
    </row>
    <row r="2" spans="1:7" ht="15.75" thickBot="1" x14ac:dyDescent="0.3">
      <c r="A2" s="1"/>
      <c r="B2" s="26"/>
    </row>
    <row r="3" spans="1:7" x14ac:dyDescent="0.25">
      <c r="A3" s="3" t="s">
        <v>2</v>
      </c>
      <c r="B3" s="4" t="s">
        <v>36</v>
      </c>
      <c r="C3" s="4" t="s">
        <v>9</v>
      </c>
      <c r="D3" s="4" t="s">
        <v>3</v>
      </c>
      <c r="E3" s="4" t="s">
        <v>4</v>
      </c>
      <c r="F3" s="4" t="s">
        <v>5</v>
      </c>
      <c r="G3" s="5" t="s">
        <v>6</v>
      </c>
    </row>
    <row r="4" spans="1:7" x14ac:dyDescent="0.25">
      <c r="A4" s="15" t="s">
        <v>35</v>
      </c>
      <c r="B4" s="16" t="s">
        <v>37</v>
      </c>
      <c r="C4" s="16">
        <v>1</v>
      </c>
      <c r="D4" s="17">
        <v>0.3</v>
      </c>
      <c r="E4" s="18">
        <f>$D$4*$B$25</f>
        <v>61.805999999999997</v>
      </c>
      <c r="F4" s="6">
        <v>8</v>
      </c>
      <c r="G4" s="23">
        <f>E4/F4</f>
        <v>7.7257499999999997</v>
      </c>
    </row>
    <row r="5" spans="1:7" x14ac:dyDescent="0.25">
      <c r="A5" s="15" t="s">
        <v>7</v>
      </c>
      <c r="B5" s="16" t="s">
        <v>38</v>
      </c>
      <c r="C5" s="16">
        <v>2</v>
      </c>
      <c r="D5" s="17">
        <v>0.55000000000000004</v>
      </c>
      <c r="E5" s="18">
        <f>$D$5*$B$25</f>
        <v>113.31100000000002</v>
      </c>
      <c r="F5" s="6">
        <v>14</v>
      </c>
      <c r="G5" s="23">
        <f t="shared" ref="G5:G6" si="0">E5/F5</f>
        <v>8.0936428571428589</v>
      </c>
    </row>
    <row r="6" spans="1:7" ht="15.75" thickBot="1" x14ac:dyDescent="0.3">
      <c r="A6" s="19" t="s">
        <v>8</v>
      </c>
      <c r="B6" s="20" t="s">
        <v>39</v>
      </c>
      <c r="C6" s="20">
        <v>3</v>
      </c>
      <c r="D6" s="21">
        <v>0.15</v>
      </c>
      <c r="E6" s="22">
        <f>$D$6*$B$25</f>
        <v>30.902999999999999</v>
      </c>
      <c r="F6" s="7">
        <v>8</v>
      </c>
      <c r="G6" s="24">
        <f t="shared" si="0"/>
        <v>3.8628749999999998</v>
      </c>
    </row>
    <row r="9" spans="1:7" x14ac:dyDescent="0.25">
      <c r="A9" s="27" t="s">
        <v>49</v>
      </c>
      <c r="B9" s="6">
        <v>16</v>
      </c>
    </row>
    <row r="10" spans="1:7" x14ac:dyDescent="0.25">
      <c r="A10" s="27" t="s">
        <v>50</v>
      </c>
      <c r="B10" s="8">
        <v>3500</v>
      </c>
    </row>
    <row r="11" spans="1:7" x14ac:dyDescent="0.25">
      <c r="A11" s="27" t="s">
        <v>12</v>
      </c>
      <c r="B11" s="8">
        <v>7.8</v>
      </c>
    </row>
    <row r="12" spans="1:7" x14ac:dyDescent="0.25">
      <c r="A12" s="27" t="s">
        <v>15</v>
      </c>
      <c r="B12" s="8">
        <v>4100</v>
      </c>
    </row>
    <row r="13" spans="1:7" x14ac:dyDescent="0.25">
      <c r="A13" s="27" t="s">
        <v>10</v>
      </c>
      <c r="B13" s="8">
        <v>1</v>
      </c>
    </row>
    <row r="14" spans="1:7" x14ac:dyDescent="0.25">
      <c r="A14" s="27" t="s">
        <v>11</v>
      </c>
      <c r="B14" s="9">
        <v>0.28000000000000003</v>
      </c>
    </row>
    <row r="15" spans="1:7" x14ac:dyDescent="0.25">
      <c r="A15" s="27" t="s">
        <v>14</v>
      </c>
      <c r="B15" s="8">
        <v>1.33</v>
      </c>
    </row>
    <row r="16" spans="1:7" x14ac:dyDescent="0.25">
      <c r="A16" s="27" t="s">
        <v>44</v>
      </c>
      <c r="B16" s="8">
        <v>10</v>
      </c>
    </row>
    <row r="17" spans="1:2" x14ac:dyDescent="0.25">
      <c r="A17" s="27" t="s">
        <v>16</v>
      </c>
      <c r="B17" s="8">
        <v>3.79</v>
      </c>
    </row>
    <row r="18" spans="1:2" x14ac:dyDescent="0.25">
      <c r="A18" s="27" t="s">
        <v>45</v>
      </c>
      <c r="B18" s="8">
        <v>8</v>
      </c>
    </row>
    <row r="19" spans="1:2" x14ac:dyDescent="0.25">
      <c r="A19" s="27" t="s">
        <v>18</v>
      </c>
      <c r="B19" s="8">
        <v>30</v>
      </c>
    </row>
    <row r="20" spans="1:2" x14ac:dyDescent="0.25">
      <c r="A20" s="27"/>
      <c r="B20" s="10"/>
    </row>
    <row r="21" spans="1:2" x14ac:dyDescent="0.25">
      <c r="A21" s="27" t="s">
        <v>17</v>
      </c>
      <c r="B21" s="11">
        <f>10000/$B$19</f>
        <v>333.33333333333331</v>
      </c>
    </row>
    <row r="22" spans="1:2" x14ac:dyDescent="0.25">
      <c r="A22" s="27" t="s">
        <v>0</v>
      </c>
      <c r="B22" s="12">
        <f>($B$10/1000)*68</f>
        <v>238</v>
      </c>
    </row>
    <row r="23" spans="1:2" x14ac:dyDescent="0.25">
      <c r="A23" s="27" t="s">
        <v>51</v>
      </c>
      <c r="B23" s="12">
        <f>B11/1000</f>
        <v>7.7999999999999996E-3</v>
      </c>
    </row>
    <row r="24" spans="1:2" x14ac:dyDescent="0.25">
      <c r="A24" s="27" t="s">
        <v>13</v>
      </c>
      <c r="B24" s="11">
        <f>$B$23*$B$12</f>
        <v>31.979999999999997</v>
      </c>
    </row>
    <row r="25" spans="1:2" x14ac:dyDescent="0.25">
      <c r="A25" s="27" t="s">
        <v>21</v>
      </c>
      <c r="B25" s="11">
        <f>B22-B24</f>
        <v>206.02</v>
      </c>
    </row>
    <row r="26" spans="1:2" x14ac:dyDescent="0.25">
      <c r="A26" s="27" t="s">
        <v>1</v>
      </c>
      <c r="B26" s="12">
        <f>IF(B13=1,D4,IF(B13=2,D5,IF(B13=3,D6)))</f>
        <v>0.3</v>
      </c>
    </row>
    <row r="27" spans="1:2" x14ac:dyDescent="0.25">
      <c r="A27" s="27" t="s">
        <v>6</v>
      </c>
      <c r="B27" s="13">
        <f>IF($B$26=0.3,G4,IF($B$26=0.55,G5,IF($B$26=0.15,G6)))</f>
        <v>7.7257499999999997</v>
      </c>
    </row>
    <row r="28" spans="1:2" x14ac:dyDescent="0.25">
      <c r="A28" s="27" t="s">
        <v>20</v>
      </c>
      <c r="B28" s="11">
        <f>($B$27/$B$14/$B$15)*B9</f>
        <v>331.93340494092371</v>
      </c>
    </row>
    <row r="29" spans="1:2" x14ac:dyDescent="0.25">
      <c r="A29" s="28" t="s">
        <v>41</v>
      </c>
      <c r="B29" s="13">
        <f>$B$28/$B$16</f>
        <v>33.193340494092368</v>
      </c>
    </row>
    <row r="30" spans="1:2" x14ac:dyDescent="0.25">
      <c r="A30" s="28" t="s">
        <v>19</v>
      </c>
      <c r="B30" s="13">
        <f>$B$17*$B$18*$B$21</f>
        <v>10106.666666666666</v>
      </c>
    </row>
    <row r="31" spans="1:2" x14ac:dyDescent="0.25">
      <c r="A31" s="10"/>
      <c r="B31" s="10"/>
    </row>
    <row r="32" spans="1:2" x14ac:dyDescent="0.25">
      <c r="A32" s="10"/>
      <c r="B3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34000-9F61-48A4-BCDD-FF71DE7DA8E3}">
  <dimension ref="A1:G30"/>
  <sheetViews>
    <sheetView workbookViewId="0">
      <selection activeCell="D21" sqref="D21"/>
    </sheetView>
  </sheetViews>
  <sheetFormatPr defaultRowHeight="15" x14ac:dyDescent="0.25"/>
  <cols>
    <col min="1" max="1" width="49.28515625" style="2" bestFit="1" customWidth="1"/>
    <col min="2" max="2" width="19.7109375" style="2" bestFit="1" customWidth="1"/>
    <col min="3" max="3" width="9.140625" style="2"/>
    <col min="4" max="4" width="20.7109375" style="2" bestFit="1" customWidth="1"/>
    <col min="5" max="5" width="32.42578125" style="2" bestFit="1" customWidth="1"/>
    <col min="6" max="6" width="42.28515625" style="2" bestFit="1" customWidth="1"/>
    <col min="7" max="7" width="42.28515625" style="2" customWidth="1"/>
    <col min="8" max="8" width="6.28515625" style="2" bestFit="1" customWidth="1"/>
    <col min="9" max="9" width="20.7109375" style="2" bestFit="1" customWidth="1"/>
    <col min="10" max="10" width="32.42578125" style="2" bestFit="1" customWidth="1"/>
    <col min="11" max="11" width="15.5703125" style="2" bestFit="1" customWidth="1"/>
    <col min="12" max="12" width="30.85546875" style="2" bestFit="1" customWidth="1"/>
    <col min="13" max="16384" width="9.140625" style="2"/>
  </cols>
  <sheetData>
    <row r="1" spans="1:7" x14ac:dyDescent="0.25">
      <c r="A1" s="1" t="s">
        <v>43</v>
      </c>
    </row>
    <row r="2" spans="1:7" ht="15.75" thickBot="1" x14ac:dyDescent="0.3"/>
    <row r="3" spans="1:7" x14ac:dyDescent="0.25">
      <c r="A3" s="3" t="s">
        <v>2</v>
      </c>
      <c r="B3" s="4" t="s">
        <v>36</v>
      </c>
      <c r="C3" s="4" t="s">
        <v>9</v>
      </c>
      <c r="D3" s="4" t="s">
        <v>3</v>
      </c>
      <c r="E3" s="4" t="s">
        <v>28</v>
      </c>
      <c r="F3" s="4" t="s">
        <v>5</v>
      </c>
      <c r="G3" s="5" t="s">
        <v>27</v>
      </c>
    </row>
    <row r="4" spans="1:7" x14ac:dyDescent="0.25">
      <c r="A4" s="15" t="s">
        <v>35</v>
      </c>
      <c r="B4" s="16" t="s">
        <v>37</v>
      </c>
      <c r="C4" s="16">
        <v>1</v>
      </c>
      <c r="D4" s="17">
        <v>0.3</v>
      </c>
      <c r="E4" s="18">
        <f>$D$4*$B$25</f>
        <v>43.75200000000001</v>
      </c>
      <c r="F4" s="6">
        <v>8</v>
      </c>
      <c r="G4" s="23">
        <f>E4/F4</f>
        <v>5.4690000000000012</v>
      </c>
    </row>
    <row r="5" spans="1:7" x14ac:dyDescent="0.25">
      <c r="A5" s="15" t="s">
        <v>7</v>
      </c>
      <c r="B5" s="16" t="s">
        <v>38</v>
      </c>
      <c r="C5" s="16">
        <v>2</v>
      </c>
      <c r="D5" s="17">
        <v>0.55000000000000004</v>
      </c>
      <c r="E5" s="18">
        <f>$D$5*$B$25</f>
        <v>80.212000000000018</v>
      </c>
      <c r="F5" s="6">
        <v>16</v>
      </c>
      <c r="G5" s="23">
        <f t="shared" ref="G5:G6" si="0">E5/F5</f>
        <v>5.0132500000000011</v>
      </c>
    </row>
    <row r="6" spans="1:7" ht="15.75" thickBot="1" x14ac:dyDescent="0.3">
      <c r="A6" s="19" t="s">
        <v>8</v>
      </c>
      <c r="B6" s="20" t="s">
        <v>39</v>
      </c>
      <c r="C6" s="20">
        <v>3</v>
      </c>
      <c r="D6" s="21">
        <v>0.15</v>
      </c>
      <c r="E6" s="22">
        <f>$D$6*$B$25</f>
        <v>21.876000000000005</v>
      </c>
      <c r="F6" s="7">
        <v>8</v>
      </c>
      <c r="G6" s="24">
        <f t="shared" si="0"/>
        <v>2.7345000000000006</v>
      </c>
    </row>
    <row r="9" spans="1:7" x14ac:dyDescent="0.25">
      <c r="A9" s="2" t="s">
        <v>47</v>
      </c>
      <c r="B9" s="6">
        <v>40</v>
      </c>
    </row>
    <row r="10" spans="1:7" x14ac:dyDescent="0.25">
      <c r="A10" s="2" t="s">
        <v>48</v>
      </c>
      <c r="B10" s="8">
        <v>3200</v>
      </c>
    </row>
    <row r="11" spans="1:7" x14ac:dyDescent="0.25">
      <c r="A11" s="2" t="s">
        <v>12</v>
      </c>
      <c r="B11" s="8">
        <v>7.8</v>
      </c>
    </row>
    <row r="12" spans="1:7" x14ac:dyDescent="0.25">
      <c r="A12" s="2" t="s">
        <v>24</v>
      </c>
      <c r="B12" s="8">
        <v>40</v>
      </c>
    </row>
    <row r="13" spans="1:7" x14ac:dyDescent="0.25">
      <c r="A13" s="2" t="s">
        <v>10</v>
      </c>
      <c r="B13" s="8">
        <v>1</v>
      </c>
    </row>
    <row r="14" spans="1:7" x14ac:dyDescent="0.25">
      <c r="A14" s="2" t="s">
        <v>11</v>
      </c>
      <c r="B14" s="9">
        <v>0.28000000000000003</v>
      </c>
    </row>
    <row r="15" spans="1:7" x14ac:dyDescent="0.25">
      <c r="A15" s="2" t="s">
        <v>40</v>
      </c>
      <c r="B15" s="8">
        <v>11.1</v>
      </c>
    </row>
    <row r="16" spans="1:7" x14ac:dyDescent="0.25">
      <c r="A16" s="2" t="s">
        <v>46</v>
      </c>
      <c r="B16" s="8">
        <v>16</v>
      </c>
    </row>
    <row r="17" spans="1:2" x14ac:dyDescent="0.25">
      <c r="A17" s="2" t="s">
        <v>32</v>
      </c>
      <c r="B17" s="8">
        <v>1</v>
      </c>
    </row>
    <row r="18" spans="1:2" x14ac:dyDescent="0.25">
      <c r="A18" s="2" t="s">
        <v>45</v>
      </c>
      <c r="B18" s="8">
        <v>8</v>
      </c>
    </row>
    <row r="19" spans="1:2" x14ac:dyDescent="0.25">
      <c r="A19" s="2" t="s">
        <v>33</v>
      </c>
      <c r="B19" s="8">
        <v>320</v>
      </c>
    </row>
    <row r="20" spans="1:2" x14ac:dyDescent="0.25">
      <c r="B20" s="10"/>
    </row>
    <row r="21" spans="1:2" x14ac:dyDescent="0.25">
      <c r="A21" s="2" t="s">
        <v>34</v>
      </c>
      <c r="B21" s="11">
        <f>43560/$B$19</f>
        <v>136.125</v>
      </c>
    </row>
    <row r="22" spans="1:2" x14ac:dyDescent="0.25">
      <c r="A22" s="2" t="s">
        <v>22</v>
      </c>
      <c r="B22" s="12">
        <f>($B$10/1000)*68</f>
        <v>217.60000000000002</v>
      </c>
    </row>
    <row r="23" spans="1:2" x14ac:dyDescent="0.25">
      <c r="A23" s="2" t="s">
        <v>23</v>
      </c>
      <c r="B23" s="12">
        <f>B11*0.23</f>
        <v>1.794</v>
      </c>
    </row>
    <row r="24" spans="1:2" x14ac:dyDescent="0.25">
      <c r="A24" s="2" t="s">
        <v>25</v>
      </c>
      <c r="B24" s="11">
        <f>$B$23*$B$12</f>
        <v>71.760000000000005</v>
      </c>
    </row>
    <row r="25" spans="1:2" x14ac:dyDescent="0.25">
      <c r="A25" s="2" t="s">
        <v>26</v>
      </c>
      <c r="B25" s="11">
        <f>B22-B24</f>
        <v>145.84000000000003</v>
      </c>
    </row>
    <row r="26" spans="1:2" x14ac:dyDescent="0.25">
      <c r="A26" s="2" t="s">
        <v>1</v>
      </c>
      <c r="B26" s="12">
        <f>IF(B13=1,D4,IF(B13=2,D5,IF(B13=3,D6)))</f>
        <v>0.3</v>
      </c>
    </row>
    <row r="27" spans="1:2" x14ac:dyDescent="0.25">
      <c r="A27" s="2" t="s">
        <v>27</v>
      </c>
      <c r="B27" s="13">
        <f>IF($B$26=0.3,G4,IF($B$26=0.55,G5,IF($B$26=0.15,G6)))</f>
        <v>5.4690000000000012</v>
      </c>
    </row>
    <row r="28" spans="1:2" x14ac:dyDescent="0.25">
      <c r="A28" s="2" t="s">
        <v>29</v>
      </c>
      <c r="B28" s="11">
        <f>(B27/B14/B15)*B9</f>
        <v>70.386100386100395</v>
      </c>
    </row>
    <row r="29" spans="1:2" x14ac:dyDescent="0.25">
      <c r="A29" s="1" t="s">
        <v>30</v>
      </c>
      <c r="B29" s="13">
        <f>B28/B16</f>
        <v>4.3991312741312747</v>
      </c>
    </row>
    <row r="30" spans="1:2" x14ac:dyDescent="0.25">
      <c r="A30" s="1" t="s">
        <v>31</v>
      </c>
      <c r="B30" s="14">
        <f>$B$17*$B$18*$B$21</f>
        <v>1089</v>
      </c>
    </row>
  </sheetData>
  <sheetProtection algorithmName="SHA-512" hashValue="4ZD9+JeqVr3xVee2aa0/16qvSImF7tEV+Y1LBqUG1XEPfCi+V8pN+qDZQ2F/paeA1jbFSr0y9a5CUQum1qAgvQ==" saltValue="TP4Gbq/eIh0NutSKgSHmQ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Metric</vt:lpstr>
      <vt:lpstr>US_standard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 C</dc:creator>
  <cp:lastModifiedBy>Mae Culumber</cp:lastModifiedBy>
  <dcterms:created xsi:type="dcterms:W3CDTF">2022-05-16T21:01:12Z</dcterms:created>
  <dcterms:modified xsi:type="dcterms:W3CDTF">2022-11-21T01:02:21Z</dcterms:modified>
</cp:coreProperties>
</file>