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Box\UCANR-NicheMarketProject_Klopatek\Beef\Economics\Calculators\"/>
    </mc:Choice>
  </mc:AlternateContent>
  <xr:revisionPtr revIDLastSave="0" documentId="8_{A14343A2-70EB-4402-A027-1DFCEFABA477}" xr6:coauthVersionLast="45" xr6:coauthVersionMax="45" xr10:uidLastSave="{00000000-0000-0000-0000-000000000000}"/>
  <bookViews>
    <workbookView xWindow="-108" yWindow="-108" windowWidth="23256" windowHeight="12576" xr2:uid="{4213B2EC-B2CE-4270-B247-101FF5997C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8" i="1"/>
  <c r="G16" i="1"/>
  <c r="G15" i="1"/>
  <c r="G14" i="1"/>
  <c r="H25" i="1"/>
  <c r="G25" i="1"/>
  <c r="F14" i="1" l="1"/>
  <c r="H14" i="1" s="1"/>
  <c r="J7" i="1" l="1"/>
  <c r="G5" i="1"/>
  <c r="H5" i="1" s="1"/>
  <c r="F23" i="1"/>
  <c r="F10" i="1"/>
  <c r="G10" i="1" s="1"/>
  <c r="H10" i="1" s="1"/>
  <c r="F9" i="1"/>
  <c r="G9" i="1" s="1"/>
  <c r="H9" i="1" s="1"/>
  <c r="G29" i="1"/>
  <c r="H28" i="1"/>
  <c r="I28" i="1" s="1"/>
  <c r="H27" i="1"/>
  <c r="I27" i="1" s="1"/>
  <c r="F24" i="1"/>
  <c r="F22" i="1"/>
  <c r="H21" i="1"/>
  <c r="G19" i="1"/>
  <c r="H19" i="1" s="1"/>
  <c r="E17" i="1"/>
  <c r="G17" i="1" s="1"/>
  <c r="I10" i="1" l="1"/>
  <c r="I21" i="1"/>
  <c r="I19" i="1"/>
  <c r="I14" i="1"/>
  <c r="F20" i="1"/>
  <c r="H20" i="1" s="1"/>
  <c r="I20" i="1" s="1"/>
  <c r="I9" i="1"/>
  <c r="H16" i="1"/>
  <c r="I16" i="1" s="1"/>
  <c r="I24" i="1"/>
  <c r="I22" i="1"/>
  <c r="I23" i="1"/>
  <c r="I17" i="1"/>
  <c r="I18" i="1"/>
  <c r="F16" i="1"/>
  <c r="H29" i="1"/>
  <c r="I29" i="1" s="1"/>
  <c r="G30" i="1" l="1"/>
  <c r="H15" i="1"/>
  <c r="I15" i="1" s="1"/>
  <c r="I25" i="1" l="1"/>
  <c r="I30" i="1" s="1"/>
  <c r="H30" i="1" l="1"/>
</calcChain>
</file>

<file path=xl/sharedStrings.xml><?xml version="1.0" encoding="utf-8"?>
<sst xmlns="http://schemas.openxmlformats.org/spreadsheetml/2006/main" count="58" uniqueCount="48">
  <si>
    <t xml:space="preserve">Breakevens </t>
  </si>
  <si>
    <t>$/hd</t>
  </si>
  <si>
    <t>Operating Inputs</t>
  </si>
  <si>
    <t>Units</t>
  </si>
  <si>
    <t>$/Unit</t>
  </si>
  <si>
    <t>Total Units</t>
  </si>
  <si>
    <t>Total Costs</t>
  </si>
  <si>
    <t>Salt/Mineral</t>
  </si>
  <si>
    <t>Veterinary/Medical</t>
  </si>
  <si>
    <t>Each</t>
  </si>
  <si>
    <t>Brand Inspection</t>
  </si>
  <si>
    <t>Checkoff</t>
  </si>
  <si>
    <t>Harvest Costs</t>
  </si>
  <si>
    <t>Carcass</t>
  </si>
  <si>
    <t>Cut and Wrap</t>
  </si>
  <si>
    <t>Marketing Costs</t>
  </si>
  <si>
    <t>Stock Trailer</t>
  </si>
  <si>
    <t>Miles</t>
  </si>
  <si>
    <t>1-ton Pickup Truck</t>
  </si>
  <si>
    <t>ATV</t>
  </si>
  <si>
    <t xml:space="preserve">Net Opperating Costs </t>
  </si>
  <si>
    <t>Cash Overhead Costs:</t>
  </si>
  <si>
    <t>Interest on opperatign Loan</t>
  </si>
  <si>
    <t>Insurance (Liability)</t>
  </si>
  <si>
    <t>Total Cash Overheads</t>
  </si>
  <si>
    <t>In Weight (lbs)</t>
  </si>
  <si>
    <t>$/lbs</t>
  </si>
  <si>
    <t>Number of Animals</t>
  </si>
  <si>
    <t>Dollar Value ($/lb)</t>
  </si>
  <si>
    <t>OutWeights</t>
  </si>
  <si>
    <t>Breakevens (Weanling to Harvest)</t>
  </si>
  <si>
    <t>Live Weight (lbs)</t>
  </si>
  <si>
    <t>Dressing Percentage (%)</t>
  </si>
  <si>
    <t>Hot Carcass Weight (lbs)</t>
  </si>
  <si>
    <t>50 lb Bag</t>
  </si>
  <si>
    <t xml:space="preserve">Death loss </t>
  </si>
  <si>
    <t>(2% of purchase price)</t>
  </si>
  <si>
    <t>lbs of Hot Carcass</t>
  </si>
  <si>
    <t>Purchase Price ($/heard)</t>
  </si>
  <si>
    <t>Cattle</t>
  </si>
  <si>
    <t>Additional Feed Costs (grain, hay, supplements)</t>
  </si>
  <si>
    <r>
      <t>AUM</t>
    </r>
    <r>
      <rPr>
        <vertAlign val="superscript"/>
        <sz val="11"/>
        <color theme="1"/>
        <rFont val="Calibri"/>
        <family val="2"/>
        <scheme val="minor"/>
      </rPr>
      <t>1</t>
    </r>
  </si>
  <si>
    <t>AUM1</t>
  </si>
  <si>
    <r>
      <t>lb/gain</t>
    </r>
    <r>
      <rPr>
        <vertAlign val="superscript"/>
        <sz val="11"/>
        <color theme="1"/>
        <rFont val="Calibri"/>
        <family val="2"/>
        <scheme val="minor"/>
      </rPr>
      <t>2</t>
    </r>
  </si>
  <si>
    <t>Irrigated Pasture (rent)</t>
  </si>
  <si>
    <t>Rangeland (rent)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</si>
  <si>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Charged by Animal Unit Monthly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</si>
  <si>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Rent based on lb of gain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</si>
</sst>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44" fontId="0" fillId="0" borderId="0" xfId="1" applyFont="1" applyBorder="1"/>
    <xf numFmtId="44" fontId="0" fillId="0" borderId="0" xfId="1" applyFont="1" applyFill="1" applyBorder="1"/>
    <xf numFmtId="0" fontId="0" fillId="2" borderId="4" xfId="0" applyFill="1" applyBorder="1"/>
    <xf numFmtId="44" fontId="0" fillId="2" borderId="0" xfId="1" applyFont="1" applyFill="1" applyBorder="1"/>
    <xf numFmtId="44" fontId="2" fillId="0" borderId="0" xfId="1" applyFont="1" applyBorder="1"/>
    <xf numFmtId="44" fontId="0" fillId="0" borderId="5" xfId="1" applyFont="1" applyBorder="1"/>
    <xf numFmtId="0" fontId="2" fillId="0" borderId="9" xfId="0" applyFont="1" applyBorder="1"/>
    <xf numFmtId="0" fontId="2" fillId="0" borderId="10" xfId="0" applyFont="1" applyBorder="1"/>
    <xf numFmtId="44" fontId="2" fillId="0" borderId="10" xfId="1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0" xfId="0" applyNumberFormat="1" applyBorder="1"/>
    <xf numFmtId="1" fontId="0" fillId="0" borderId="0" xfId="0" applyNumberFormat="1" applyBorder="1" applyAlignment="1">
      <alignment horizontal="center" vertical="center"/>
    </xf>
    <xf numFmtId="0" fontId="0" fillId="2" borderId="0" xfId="0" applyFill="1" applyBorder="1"/>
    <xf numFmtId="164" fontId="0" fillId="0" borderId="0" xfId="0" applyNumberFormat="1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0" fillId="0" borderId="4" xfId="0" applyFill="1" applyBorder="1"/>
    <xf numFmtId="44" fontId="0" fillId="0" borderId="0" xfId="1" applyFont="1" applyFill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/>
    <xf numFmtId="44" fontId="0" fillId="3" borderId="0" xfId="1" applyFont="1" applyFill="1" applyBorder="1"/>
    <xf numFmtId="0" fontId="0" fillId="3" borderId="0" xfId="0" applyFill="1" applyBorder="1" applyAlignment="1">
      <alignment horizontal="center" vertical="center"/>
    </xf>
    <xf numFmtId="44" fontId="0" fillId="3" borderId="0" xfId="1" applyFont="1" applyFill="1" applyBorder="1" applyAlignment="1">
      <alignment horizontal="center"/>
    </xf>
    <xf numFmtId="44" fontId="0" fillId="3" borderId="5" xfId="1" applyFont="1" applyFill="1" applyBorder="1" applyAlignment="1">
      <alignment horizontal="center"/>
    </xf>
    <xf numFmtId="0" fontId="0" fillId="4" borderId="4" xfId="0" applyFill="1" applyBorder="1"/>
    <xf numFmtId="0" fontId="0" fillId="4" borderId="0" xfId="0" applyFill="1" applyBorder="1"/>
    <xf numFmtId="44" fontId="0" fillId="4" borderId="0" xfId="1" applyFont="1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44" fontId="0" fillId="4" borderId="0" xfId="1" applyFont="1" applyFill="1" applyBorder="1"/>
    <xf numFmtId="44" fontId="0" fillId="4" borderId="0" xfId="1" applyFont="1" applyFill="1" applyBorder="1" applyAlignment="1">
      <alignment horizontal="center"/>
    </xf>
    <xf numFmtId="44" fontId="0" fillId="4" borderId="5" xfId="1" applyFont="1" applyFill="1" applyBorder="1" applyAlignment="1">
      <alignment horizontal="center"/>
    </xf>
    <xf numFmtId="44" fontId="0" fillId="3" borderId="0" xfId="1" applyFont="1" applyFill="1" applyBorder="1" applyAlignment="1">
      <alignment horizontal="center"/>
    </xf>
    <xf numFmtId="44" fontId="0" fillId="3" borderId="5" xfId="1" applyFont="1" applyFill="1" applyBorder="1" applyAlignment="1">
      <alignment horizontal="center"/>
    </xf>
    <xf numFmtId="44" fontId="0" fillId="4" borderId="5" xfId="1" applyFon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44" fontId="0" fillId="5" borderId="7" xfId="1" applyFont="1" applyFill="1" applyBorder="1"/>
    <xf numFmtId="44" fontId="0" fillId="5" borderId="7" xfId="1" applyFont="1" applyFill="1" applyBorder="1" applyAlignment="1">
      <alignment horizontal="center"/>
    </xf>
    <xf numFmtId="44" fontId="0" fillId="5" borderId="8" xfId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B8FE7-53AA-4A32-86B6-88531C7AE2E2}">
  <dimension ref="C2:J32"/>
  <sheetViews>
    <sheetView tabSelected="1" workbookViewId="0">
      <selection activeCell="I30" sqref="I30:J30"/>
    </sheetView>
  </sheetViews>
  <sheetFormatPr defaultColWidth="8.77734375" defaultRowHeight="14.4" x14ac:dyDescent="0.3"/>
  <cols>
    <col min="3" max="3" width="28.44140625" customWidth="1"/>
    <col min="4" max="4" width="19.33203125" customWidth="1"/>
    <col min="5" max="6" width="20.77734375" customWidth="1"/>
    <col min="7" max="7" width="22.6640625" customWidth="1"/>
    <col min="8" max="8" width="22.33203125" customWidth="1"/>
    <col min="9" max="9" width="22.44140625" customWidth="1"/>
  </cols>
  <sheetData>
    <row r="2" spans="3:10" ht="15" thickBot="1" x14ac:dyDescent="0.35"/>
    <row r="3" spans="3:10" ht="33.6" x14ac:dyDescent="0.65">
      <c r="C3" s="59" t="s">
        <v>30</v>
      </c>
      <c r="D3" s="60"/>
      <c r="E3" s="60"/>
      <c r="F3" s="60"/>
      <c r="G3" s="60"/>
      <c r="H3" s="60"/>
      <c r="I3" s="60"/>
      <c r="J3" s="61"/>
    </row>
    <row r="4" spans="3:10" x14ac:dyDescent="0.3">
      <c r="C4" s="21" t="s">
        <v>39</v>
      </c>
      <c r="D4" s="22" t="s">
        <v>27</v>
      </c>
      <c r="E4" s="22" t="s">
        <v>25</v>
      </c>
      <c r="F4" s="22" t="s">
        <v>28</v>
      </c>
      <c r="G4" s="22" t="s">
        <v>38</v>
      </c>
      <c r="H4" s="22" t="s">
        <v>1</v>
      </c>
      <c r="I4" s="36" t="s">
        <v>29</v>
      </c>
      <c r="J4" s="37"/>
    </row>
    <row r="5" spans="3:10" x14ac:dyDescent="0.3">
      <c r="C5" s="2"/>
      <c r="D5" s="13">
        <v>20</v>
      </c>
      <c r="E5" s="13">
        <v>550</v>
      </c>
      <c r="F5" s="13">
        <v>1.4</v>
      </c>
      <c r="G5" s="13">
        <f>D5*E5*F5</f>
        <v>15399.999999999998</v>
      </c>
      <c r="H5" s="13">
        <f>G5/D5</f>
        <v>769.99999999999989</v>
      </c>
      <c r="I5" s="13" t="s">
        <v>31</v>
      </c>
      <c r="J5" s="3">
        <v>1200</v>
      </c>
    </row>
    <row r="6" spans="3:10" x14ac:dyDescent="0.3">
      <c r="C6" s="2"/>
      <c r="D6" s="13"/>
      <c r="E6" s="13"/>
      <c r="F6" s="13"/>
      <c r="G6" s="13"/>
      <c r="H6" s="13"/>
      <c r="I6" s="13" t="s">
        <v>32</v>
      </c>
      <c r="J6" s="3">
        <v>0.55000000000000004</v>
      </c>
    </row>
    <row r="7" spans="3:10" x14ac:dyDescent="0.3">
      <c r="C7" s="2"/>
      <c r="D7" s="13"/>
      <c r="E7" s="13"/>
      <c r="F7" s="13"/>
      <c r="G7" s="13"/>
      <c r="H7" s="13"/>
      <c r="I7" s="13" t="s">
        <v>33</v>
      </c>
      <c r="J7" s="3">
        <f>J5*J6</f>
        <v>660</v>
      </c>
    </row>
    <row r="8" spans="3:10" x14ac:dyDescent="0.3">
      <c r="C8" s="10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2" t="s">
        <v>1</v>
      </c>
      <c r="I8" s="34" t="s">
        <v>26</v>
      </c>
      <c r="J8" s="35"/>
    </row>
    <row r="9" spans="3:10" ht="16.2" x14ac:dyDescent="0.3">
      <c r="C9" s="44" t="s">
        <v>44</v>
      </c>
      <c r="D9" s="45" t="s">
        <v>42</v>
      </c>
      <c r="E9" s="46">
        <v>45</v>
      </c>
      <c r="F9" s="47">
        <f>5*D5</f>
        <v>100</v>
      </c>
      <c r="G9" s="48">
        <f>E9*F9</f>
        <v>4500</v>
      </c>
      <c r="H9" s="48">
        <f>G9/20</f>
        <v>225</v>
      </c>
      <c r="I9" s="49">
        <f>H9/$J$7</f>
        <v>0.34090909090909088</v>
      </c>
      <c r="J9" s="50"/>
    </row>
    <row r="10" spans="3:10" ht="16.2" x14ac:dyDescent="0.3">
      <c r="C10" s="38" t="s">
        <v>45</v>
      </c>
      <c r="D10" s="39" t="s">
        <v>41</v>
      </c>
      <c r="E10" s="40">
        <v>30</v>
      </c>
      <c r="F10" s="41">
        <f>5*D5</f>
        <v>100</v>
      </c>
      <c r="G10" s="40">
        <f>E10*F10</f>
        <v>3000</v>
      </c>
      <c r="H10" s="40">
        <f>G10/20</f>
        <v>150</v>
      </c>
      <c r="I10" s="42">
        <f t="shared" ref="I10:I23" si="0">H10/$J$7</f>
        <v>0.22727272727272727</v>
      </c>
      <c r="J10" s="43"/>
    </row>
    <row r="11" spans="3:10" ht="16.2" x14ac:dyDescent="0.3">
      <c r="C11" s="44" t="s">
        <v>44</v>
      </c>
      <c r="D11" s="45" t="s">
        <v>43</v>
      </c>
      <c r="E11" s="48">
        <v>0</v>
      </c>
      <c r="F11" s="47"/>
      <c r="G11" s="48"/>
      <c r="H11" s="48"/>
      <c r="I11" s="46"/>
      <c r="J11" s="53"/>
    </row>
    <row r="12" spans="3:10" ht="16.2" x14ac:dyDescent="0.3">
      <c r="C12" s="38" t="s">
        <v>45</v>
      </c>
      <c r="D12" s="39" t="s">
        <v>43</v>
      </c>
      <c r="E12" s="40">
        <v>0</v>
      </c>
      <c r="F12" s="41"/>
      <c r="G12" s="40"/>
      <c r="H12" s="40"/>
      <c r="I12" s="51"/>
      <c r="J12" s="52"/>
    </row>
    <row r="13" spans="3:10" x14ac:dyDescent="0.3">
      <c r="C13" s="24" t="s">
        <v>40</v>
      </c>
      <c r="D13" s="23"/>
      <c r="E13" s="5"/>
      <c r="F13" s="14"/>
      <c r="G13" s="4"/>
      <c r="H13" s="4"/>
      <c r="I13" s="15"/>
      <c r="J13" s="16"/>
    </row>
    <row r="14" spans="3:10" x14ac:dyDescent="0.3">
      <c r="C14" s="24" t="s">
        <v>7</v>
      </c>
      <c r="D14" s="23" t="s">
        <v>34</v>
      </c>
      <c r="E14" s="25">
        <v>50</v>
      </c>
      <c r="F14" s="14">
        <f>4*5</f>
        <v>20</v>
      </c>
      <c r="G14" s="17">
        <f>E14*F14</f>
        <v>1000</v>
      </c>
      <c r="H14" s="4">
        <f>G14/20</f>
        <v>50</v>
      </c>
      <c r="I14" s="28">
        <f t="shared" si="0"/>
        <v>7.575757575757576E-2</v>
      </c>
      <c r="J14" s="29"/>
    </row>
    <row r="15" spans="3:10" x14ac:dyDescent="0.3">
      <c r="C15" s="2" t="s">
        <v>8</v>
      </c>
      <c r="D15" s="13" t="s">
        <v>9</v>
      </c>
      <c r="E15" s="4">
        <v>15</v>
      </c>
      <c r="F15" s="14">
        <v>20</v>
      </c>
      <c r="G15" s="4">
        <f>E15*F15</f>
        <v>300</v>
      </c>
      <c r="H15" s="4">
        <f>G15/20</f>
        <v>15</v>
      </c>
      <c r="I15" s="28">
        <f t="shared" si="0"/>
        <v>2.2727272727272728E-2</v>
      </c>
      <c r="J15" s="29"/>
    </row>
    <row r="16" spans="3:10" x14ac:dyDescent="0.3">
      <c r="C16" s="2" t="s">
        <v>35</v>
      </c>
      <c r="D16" s="13" t="s">
        <v>36</v>
      </c>
      <c r="E16" s="4" t="s">
        <v>36</v>
      </c>
      <c r="F16" s="14">
        <f>G5*0.02</f>
        <v>307.99999999999994</v>
      </c>
      <c r="G16" s="4">
        <f>G5*0.02</f>
        <v>307.99999999999994</v>
      </c>
      <c r="H16" s="9">
        <f>G16/20</f>
        <v>15.399999999999997</v>
      </c>
      <c r="I16" s="28">
        <f t="shared" si="0"/>
        <v>2.3333333333333327E-2</v>
      </c>
      <c r="J16" s="29"/>
    </row>
    <row r="17" spans="3:10" x14ac:dyDescent="0.3">
      <c r="C17" s="2" t="s">
        <v>10</v>
      </c>
      <c r="D17" s="13" t="s">
        <v>9</v>
      </c>
      <c r="E17" s="4">
        <f>H17</f>
        <v>1.25</v>
      </c>
      <c r="F17" s="14">
        <v>20</v>
      </c>
      <c r="G17" s="4">
        <f>E17*F17</f>
        <v>25</v>
      </c>
      <c r="H17" s="4">
        <v>1.25</v>
      </c>
      <c r="I17" s="28">
        <f t="shared" si="0"/>
        <v>1.893939393939394E-3</v>
      </c>
      <c r="J17" s="29"/>
    </row>
    <row r="18" spans="3:10" x14ac:dyDescent="0.3">
      <c r="C18" s="2" t="s">
        <v>11</v>
      </c>
      <c r="D18" s="13" t="s">
        <v>9</v>
      </c>
      <c r="E18" s="4">
        <v>2</v>
      </c>
      <c r="F18" s="14">
        <v>20</v>
      </c>
      <c r="G18" s="4">
        <f>E18*F18</f>
        <v>40</v>
      </c>
      <c r="H18" s="4">
        <v>1</v>
      </c>
      <c r="I18" s="28">
        <f t="shared" si="0"/>
        <v>1.5151515151515152E-3</v>
      </c>
      <c r="J18" s="29"/>
    </row>
    <row r="19" spans="3:10" x14ac:dyDescent="0.3">
      <c r="C19" s="2" t="s">
        <v>12</v>
      </c>
      <c r="D19" s="13" t="s">
        <v>13</v>
      </c>
      <c r="E19" s="5">
        <v>100</v>
      </c>
      <c r="F19" s="14">
        <v>20</v>
      </c>
      <c r="G19" s="17">
        <f>E19*F19</f>
        <v>2000</v>
      </c>
      <c r="H19" s="4">
        <f>G19/20</f>
        <v>100</v>
      </c>
      <c r="I19" s="28">
        <f t="shared" si="0"/>
        <v>0.15151515151515152</v>
      </c>
      <c r="J19" s="29"/>
    </row>
    <row r="20" spans="3:10" x14ac:dyDescent="0.3">
      <c r="C20" s="2" t="s">
        <v>14</v>
      </c>
      <c r="D20" s="13" t="s">
        <v>37</v>
      </c>
      <c r="E20" s="4">
        <v>2.2000000000000002</v>
      </c>
      <c r="F20" s="14">
        <f>J7</f>
        <v>660</v>
      </c>
      <c r="G20" s="4">
        <f>F20*E20*D5</f>
        <v>29040.000000000004</v>
      </c>
      <c r="H20" s="4">
        <f>G20/20</f>
        <v>1452.0000000000002</v>
      </c>
      <c r="I20" s="28">
        <f>H20/$J$7</f>
        <v>2.2000000000000002</v>
      </c>
      <c r="J20" s="29"/>
    </row>
    <row r="21" spans="3:10" x14ac:dyDescent="0.3">
      <c r="C21" s="2" t="s">
        <v>15</v>
      </c>
      <c r="D21" s="13" t="s">
        <v>9</v>
      </c>
      <c r="E21" s="4">
        <v>35</v>
      </c>
      <c r="F21" s="14">
        <v>20</v>
      </c>
      <c r="G21" s="4">
        <f>E21*F21</f>
        <v>700</v>
      </c>
      <c r="H21" s="4">
        <f>G21/20</f>
        <v>35</v>
      </c>
      <c r="I21" s="28">
        <f t="shared" si="0"/>
        <v>5.3030303030303032E-2</v>
      </c>
      <c r="J21" s="29"/>
    </row>
    <row r="22" spans="3:10" x14ac:dyDescent="0.3">
      <c r="C22" s="2" t="s">
        <v>16</v>
      </c>
      <c r="D22" s="13" t="s">
        <v>17</v>
      </c>
      <c r="E22" s="4">
        <v>0.2</v>
      </c>
      <c r="F22" s="14">
        <f>480/0.2</f>
        <v>2400</v>
      </c>
      <c r="G22" s="4">
        <f>E22*F22</f>
        <v>480</v>
      </c>
      <c r="H22" s="4">
        <v>24</v>
      </c>
      <c r="I22" s="28">
        <f t="shared" si="0"/>
        <v>3.6363636363636362E-2</v>
      </c>
      <c r="J22" s="29"/>
    </row>
    <row r="23" spans="3:10" x14ac:dyDescent="0.3">
      <c r="C23" s="2" t="s">
        <v>18</v>
      </c>
      <c r="D23" s="13" t="s">
        <v>17</v>
      </c>
      <c r="E23" s="4">
        <v>0.57999999999999996</v>
      </c>
      <c r="F23" s="18">
        <f>6400</f>
        <v>6400</v>
      </c>
      <c r="G23" s="4">
        <f>E23*F23</f>
        <v>3711.9999999999995</v>
      </c>
      <c r="H23" s="4">
        <v>185.40983606557376</v>
      </c>
      <c r="I23" s="28">
        <f t="shared" si="0"/>
        <v>0.28092399403874813</v>
      </c>
      <c r="J23" s="29"/>
    </row>
    <row r="24" spans="3:10" x14ac:dyDescent="0.3">
      <c r="C24" s="2" t="s">
        <v>19</v>
      </c>
      <c r="D24" s="13" t="s">
        <v>17</v>
      </c>
      <c r="E24" s="4">
        <v>0.35</v>
      </c>
      <c r="F24" s="14">
        <f>273/0.35</f>
        <v>780</v>
      </c>
      <c r="G24" s="4">
        <f>E24*F24</f>
        <v>273</v>
      </c>
      <c r="H24" s="4">
        <v>13.65</v>
      </c>
      <c r="I24" s="28">
        <f>H24/$J$7</f>
        <v>2.0681818181818183E-2</v>
      </c>
      <c r="J24" s="29"/>
    </row>
    <row r="25" spans="3:10" x14ac:dyDescent="0.3">
      <c r="C25" s="6" t="s">
        <v>20</v>
      </c>
      <c r="D25" s="19"/>
      <c r="E25" s="19"/>
      <c r="F25" s="19"/>
      <c r="G25" s="7">
        <f>SUM(G9:G24)</f>
        <v>45378</v>
      </c>
      <c r="H25" s="7">
        <f>SUM(H9:H24)</f>
        <v>2267.7098360655741</v>
      </c>
      <c r="I25" s="30">
        <f>H25/$J$7</f>
        <v>3.4359239940387485</v>
      </c>
      <c r="J25" s="31"/>
    </row>
    <row r="26" spans="3:10" x14ac:dyDescent="0.3">
      <c r="C26" s="1" t="s">
        <v>21</v>
      </c>
      <c r="D26" s="13"/>
      <c r="E26" s="13"/>
      <c r="F26" s="13"/>
      <c r="G26" s="4"/>
      <c r="H26" s="20"/>
      <c r="I26" s="32"/>
      <c r="J26" s="33"/>
    </row>
    <row r="27" spans="3:10" x14ac:dyDescent="0.3">
      <c r="C27" s="2" t="s">
        <v>22</v>
      </c>
      <c r="D27" s="13"/>
      <c r="E27" s="13"/>
      <c r="F27" s="13"/>
      <c r="G27" s="4">
        <v>1200</v>
      </c>
      <c r="H27" s="4">
        <f>G27/20</f>
        <v>60</v>
      </c>
      <c r="I27" s="28">
        <f>H27/$J$5</f>
        <v>0.05</v>
      </c>
      <c r="J27" s="29"/>
    </row>
    <row r="28" spans="3:10" x14ac:dyDescent="0.3">
      <c r="C28" s="2" t="s">
        <v>23</v>
      </c>
      <c r="D28" s="13"/>
      <c r="E28" s="13"/>
      <c r="F28" s="13"/>
      <c r="G28" s="4">
        <v>440</v>
      </c>
      <c r="H28" s="4">
        <f>G28/20</f>
        <v>22</v>
      </c>
      <c r="I28" s="28">
        <f>H28/$J$5</f>
        <v>1.8333333333333333E-2</v>
      </c>
      <c r="J28" s="29"/>
    </row>
    <row r="29" spans="3:10" x14ac:dyDescent="0.3">
      <c r="C29" s="1" t="s">
        <v>24</v>
      </c>
      <c r="D29" s="13"/>
      <c r="E29" s="13"/>
      <c r="F29" s="13"/>
      <c r="G29" s="8">
        <f>G27+G28</f>
        <v>1640</v>
      </c>
      <c r="H29" s="8">
        <f>H27+H28</f>
        <v>82</v>
      </c>
      <c r="I29" s="26">
        <f>H29/$J$5</f>
        <v>6.8333333333333329E-2</v>
      </c>
      <c r="J29" s="27"/>
    </row>
    <row r="30" spans="3:10" ht="15" thickBot="1" x14ac:dyDescent="0.35">
      <c r="C30" s="54" t="s">
        <v>0</v>
      </c>
      <c r="D30" s="55"/>
      <c r="E30" s="55"/>
      <c r="F30" s="55"/>
      <c r="G30" s="56">
        <f>G29+G25+G5</f>
        <v>62418</v>
      </c>
      <c r="H30" s="56">
        <f>H25+H5+H29</f>
        <v>3119.7098360655741</v>
      </c>
      <c r="I30" s="57">
        <f>I25+I29</f>
        <v>3.5042573273720818</v>
      </c>
      <c r="J30" s="58"/>
    </row>
    <row r="31" spans="3:10" ht="16.2" x14ac:dyDescent="0.3">
      <c r="C31" s="62" t="s">
        <v>46</v>
      </c>
      <c r="D31" s="62"/>
      <c r="E31" s="62"/>
    </row>
    <row r="32" spans="3:10" ht="16.2" x14ac:dyDescent="0.3">
      <c r="C32" s="63" t="s">
        <v>47</v>
      </c>
      <c r="D32" s="63"/>
      <c r="E32" s="63"/>
      <c r="F32" s="63"/>
    </row>
  </sheetData>
  <mergeCells count="24">
    <mergeCell ref="C31:E31"/>
    <mergeCell ref="C32:F32"/>
    <mergeCell ref="I8:J8"/>
    <mergeCell ref="C3:J3"/>
    <mergeCell ref="I4:J4"/>
    <mergeCell ref="I19:J19"/>
    <mergeCell ref="I20:J20"/>
    <mergeCell ref="I9:J9"/>
    <mergeCell ref="I10:J10"/>
    <mergeCell ref="I14:J14"/>
    <mergeCell ref="I30:J30"/>
    <mergeCell ref="I29:J29"/>
    <mergeCell ref="I28:J28"/>
    <mergeCell ref="I15:J15"/>
    <mergeCell ref="I16:J16"/>
    <mergeCell ref="I17:J17"/>
    <mergeCell ref="I18:J18"/>
    <mergeCell ref="I25:J25"/>
    <mergeCell ref="I27:J27"/>
    <mergeCell ref="I26:J26"/>
    <mergeCell ref="I21:J21"/>
    <mergeCell ref="I22:J22"/>
    <mergeCell ref="I23:J23"/>
    <mergeCell ref="I24:J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dcterms:created xsi:type="dcterms:W3CDTF">2020-10-19T17:07:40Z</dcterms:created>
  <dcterms:modified xsi:type="dcterms:W3CDTF">2020-12-15T23:56:38Z</dcterms:modified>
</cp:coreProperties>
</file>