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kbass\Documents\HCI\Vending\AAA - Latest Docs July 2018\"/>
    </mc:Choice>
  </mc:AlternateContent>
  <bookViews>
    <workbookView xWindow="0" yWindow="0" windowWidth="28800" windowHeight="10845"/>
  </bookViews>
  <sheets>
    <sheet name="Snack Calculator" sheetId="1" r:id="rId1"/>
    <sheet name="Entree Calculator" sheetId="4" r:id="rId2"/>
    <sheet name="Meal Calculator" sheetId="5" r:id="rId3"/>
  </sheet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9" i="4" l="1"/>
  <c r="D9" i="5"/>
  <c r="D7" i="5"/>
  <c r="D7" i="4"/>
  <c r="D7" i="1"/>
  <c r="D9" i="1"/>
  <c r="H10" i="1" l="1"/>
  <c r="H17" i="4"/>
  <c r="H12" i="1"/>
  <c r="H15" i="1"/>
  <c r="H24" i="1" s="1"/>
  <c r="H20" i="1"/>
  <c r="E20" i="1" s="1"/>
  <c r="H18" i="1"/>
  <c r="E18" i="1" s="1"/>
  <c r="H12" i="5"/>
  <c r="H13" i="5"/>
  <c r="E20" i="5" s="1"/>
  <c r="H14" i="5"/>
  <c r="E14" i="5" s="1"/>
  <c r="H15" i="5"/>
  <c r="H16" i="5"/>
  <c r="E16" i="5" s="1"/>
  <c r="H18" i="5"/>
  <c r="H19" i="5"/>
  <c r="H17" i="5"/>
  <c r="H11" i="5"/>
  <c r="H16" i="4"/>
  <c r="E16" i="4" s="1"/>
  <c r="H14" i="4"/>
  <c r="E14" i="4" s="1"/>
  <c r="H12" i="4"/>
  <c r="H13" i="4"/>
  <c r="H15" i="4"/>
  <c r="H18" i="4"/>
  <c r="H19" i="4"/>
  <c r="H11" i="4"/>
  <c r="H22" i="1"/>
  <c r="H16" i="1"/>
  <c r="H23" i="1"/>
  <c r="H17" i="1"/>
  <c r="H19" i="1"/>
  <c r="H21" i="1"/>
  <c r="H6" i="1"/>
  <c r="E20" i="4" l="1"/>
  <c r="E25" i="1"/>
  <c r="E13" i="1"/>
</calcChain>
</file>

<file path=xl/sharedStrings.xml><?xml version="1.0" encoding="utf-8"?>
<sst xmlns="http://schemas.openxmlformats.org/spreadsheetml/2006/main" count="101" uniqueCount="53">
  <si>
    <t>&lt;= 250 calories</t>
  </si>
  <si>
    <t>&lt;= 35% cal from fat</t>
  </si>
  <si>
    <t>&lt;= 10 grams fat</t>
  </si>
  <si>
    <t>&lt;= 10% cal sat fat</t>
  </si>
  <si>
    <t>&lt;= 3 g sat fat</t>
  </si>
  <si>
    <t>= 0 trans fats</t>
  </si>
  <si>
    <t>&lt;= 360 mg</t>
  </si>
  <si>
    <t>&lt;= 35% total weight in sugar</t>
  </si>
  <si>
    <t>&lt;= 20 g of sugar</t>
  </si>
  <si>
    <t>&lt;= 35% fat cal</t>
  </si>
  <si>
    <t>&lt;= 16 g of fat</t>
  </si>
  <si>
    <t>&lt;= 5 g sat fat</t>
  </si>
  <si>
    <t>&lt;= 15 g sugar</t>
  </si>
  <si>
    <t>&lt;= 700 calories</t>
  </si>
  <si>
    <t>&lt;= 35% cal fat</t>
  </si>
  <si>
    <t>&lt;= 28 g of fat</t>
  </si>
  <si>
    <t>&lt;= 8 g sat fat</t>
  </si>
  <si>
    <t>= 0 trans fat</t>
  </si>
  <si>
    <t>&lt;= 1000 mg sodium</t>
  </si>
  <si>
    <t>&lt;= 35 g sugar</t>
  </si>
  <si>
    <t>QUESTION</t>
  </si>
  <si>
    <t>How many grams of fat does the product contain?</t>
  </si>
  <si>
    <t>Snack Calculator</t>
  </si>
  <si>
    <t>How many grams of saturated fat does this product contain?</t>
  </si>
  <si>
    <t>How many milligrams of sodium does this product contain?</t>
  </si>
  <si>
    <t>How many grams of sugar does this package contain?</t>
  </si>
  <si>
    <t>Entree Calculator</t>
  </si>
  <si>
    <t>How many servings does this package contain?</t>
  </si>
  <si>
    <t>How many calories per serving does this product contain?</t>
  </si>
  <si>
    <t>What is the total weight of the bag per serving (in grams)?</t>
  </si>
  <si>
    <t>&lt;= 600 mg of sodium</t>
  </si>
  <si>
    <t>&lt;= 400 calories</t>
  </si>
  <si>
    <t>How many grams of trans fat does this product contain?</t>
  </si>
  <si>
    <t>Was this meal prepared fresh (non-processed, cooked or prepared on campus or in a commissary kitchen)?</t>
  </si>
  <si>
    <t>Was this entree prepared fresh (non-processed, cooked or prepared on campus or in a commissary kitchen)?</t>
  </si>
  <si>
    <t>Does the primary (first) ingredient on the label include some type of fruit, vegetable, lowfat dairy, protein or whole grain?</t>
  </si>
  <si>
    <t>Does this product meet the snack standards?</t>
  </si>
  <si>
    <t>Does this meet the standard for % of calories from saturated fat?</t>
  </si>
  <si>
    <t>Does this meet the standard for % of calories from fat?</t>
  </si>
  <si>
    <t>Does this meet the standard for % of total weight from sugar?</t>
  </si>
  <si>
    <t>What is the weight per serving (in grams)?</t>
  </si>
  <si>
    <t>Q#</t>
  </si>
  <si>
    <t>Does this snack ONLY contain nuts, seeds, nut butter, cheese, legumes, eggs, or fruits or vegetables without added sugar or fat?</t>
  </si>
  <si>
    <t>1st ingredient rule</t>
  </si>
  <si>
    <t>exemptions</t>
  </si>
  <si>
    <t>⬇ INPUT ANSWERS HERE ⬇</t>
  </si>
  <si>
    <t>COMPLIANCE  FOR EACH INDIVIDUAL STANDARD</t>
  </si>
  <si>
    <t>UC HEALTHY VENDING STANDARD</t>
  </si>
  <si>
    <t xml:space="preserve">Name of Product: </t>
  </si>
  <si>
    <t>Meal Calculator</t>
  </si>
  <si>
    <t>Does this product meet the meal standards?</t>
  </si>
  <si>
    <t>Does this product meet the entree standards?</t>
  </si>
  <si>
    <t>INSTRUCTIONS: Starting from the top of the calculator, answer each question to determine if the vending machine item meets the UC Healthy Vending Guidelines. When you've finished, delete answers from white answer spaces to start again.</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</si>
</sst>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u/>
      <sz val="11"/>
      <color theme="10"/>
      <name val="Calibri"/>
      <family val="2"/>
      <scheme val="minor"/>
    </font>
    <font>
      <u/>
      <sz val="11"/>
      <color theme="11"/>
      <name val="Calibri"/>
      <family val="2"/>
      <scheme val="minor"/>
    </font>
    <font>
      <sz val="10"/>
      <color rgb="FFFF0000"/>
      <name val="Calibri"/>
      <family val="2"/>
      <scheme val="minor"/>
    </font>
    <font>
      <b/>
      <sz val="10"/>
      <color rgb="FFFF0000"/>
      <name val="Calibri"/>
      <family val="2"/>
      <scheme val="minor"/>
    </font>
    <font>
      <sz val="11"/>
      <color theme="0"/>
      <name val="Calibri"/>
      <family val="2"/>
      <scheme val="minor"/>
    </font>
    <font>
      <sz val="9"/>
      <color theme="1"/>
      <name val="Calibri"/>
      <family val="2"/>
      <scheme val="minor"/>
    </font>
    <font>
      <sz val="10"/>
      <color rgb="FF92D050"/>
      <name val="Calibri"/>
      <family val="2"/>
      <scheme val="minor"/>
    </font>
    <font>
      <b/>
      <sz val="8"/>
      <color theme="1"/>
      <name val="Calibri"/>
      <family val="2"/>
      <scheme val="minor"/>
    </font>
    <font>
      <sz val="8"/>
      <color theme="0" tint="-0.249977111117893"/>
      <name val="Calibri"/>
      <family val="2"/>
      <scheme val="minor"/>
    </font>
    <font>
      <b/>
      <sz val="11"/>
      <color theme="0"/>
      <name val="Calibri"/>
      <family val="2"/>
      <scheme val="minor"/>
    </font>
    <font>
      <b/>
      <sz val="18"/>
      <color theme="1"/>
      <name val="Calibri"/>
      <family val="2"/>
      <scheme val="minor"/>
    </font>
    <font>
      <sz val="8"/>
      <color theme="0"/>
      <name val="Calibri"/>
      <family val="2"/>
      <scheme val="minor"/>
    </font>
    <font>
      <sz val="12"/>
      <color rgb="FFFF0000"/>
      <name val="Calibri"/>
      <family val="2"/>
      <scheme val="minor"/>
    </font>
    <font>
      <sz val="9"/>
      <name val="Calibri"/>
      <family val="2"/>
      <scheme val="minor"/>
    </font>
    <font>
      <sz val="9"/>
      <color theme="0" tint="-0.249977111117893"/>
      <name val="Calibri"/>
      <family val="2"/>
      <scheme val="minor"/>
    </font>
    <font>
      <i/>
      <sz val="11"/>
      <color theme="0"/>
      <name val="Calibri"/>
      <family val="2"/>
      <scheme val="minor"/>
    </font>
    <font>
      <b/>
      <sz val="9"/>
      <color theme="0"/>
      <name val="Calibri"/>
      <family val="2"/>
      <scheme val="minor"/>
    </font>
    <font>
      <sz val="10"/>
      <color theme="0"/>
      <name val="Calibri"/>
      <family val="2"/>
      <scheme val="minor"/>
    </font>
    <font>
      <b/>
      <sz val="10"/>
      <color theme="0"/>
      <name val="Calibri"/>
      <family val="2"/>
      <scheme val="minor"/>
    </font>
    <font>
      <b/>
      <i/>
      <sz val="11"/>
      <color theme="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0" tint="-0.249977111117893"/>
        <bgColor indexed="64"/>
      </patternFill>
    </fill>
    <fill>
      <patternFill patternType="solid">
        <fgColor theme="1"/>
        <bgColor indexed="64"/>
      </patternFill>
    </fill>
  </fills>
  <borders count="25">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right/>
      <top style="thick">
        <color auto="1"/>
      </top>
      <bottom/>
      <diagonal/>
    </border>
    <border>
      <left/>
      <right/>
      <top style="thick">
        <color auto="1"/>
      </top>
      <bottom style="medium">
        <color auto="1"/>
      </bottom>
      <diagonal/>
    </border>
  </borders>
  <cellStyleXfs count="1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cellStyleXfs>
  <cellXfs count="173">
    <xf numFmtId="0" fontId="0" fillId="0" borderId="0" xfId="0"/>
    <xf numFmtId="0" fontId="0" fillId="0" borderId="0" xfId="0" applyFill="1" applyProtection="1">
      <protection locked="0"/>
    </xf>
    <xf numFmtId="0" fontId="0" fillId="0" borderId="0" xfId="0" applyProtection="1">
      <protection locked="0"/>
    </xf>
    <xf numFmtId="0" fontId="10" fillId="0" borderId="0" xfId="0" applyFont="1" applyFill="1" applyBorder="1" applyAlignment="1" applyProtection="1">
      <protection locked="0"/>
    </xf>
    <xf numFmtId="0" fontId="0" fillId="0" borderId="0" xfId="0" quotePrefix="1" applyAlignment="1" applyProtection="1">
      <alignment horizontal="center"/>
      <protection locked="0"/>
    </xf>
    <xf numFmtId="0" fontId="0" fillId="0" borderId="0" xfId="0" applyFill="1" applyBorder="1" applyProtection="1">
      <protection locked="0"/>
    </xf>
    <xf numFmtId="0" fontId="0" fillId="0" borderId="0" xfId="0" applyBorder="1" applyAlignment="1" applyProtection="1">
      <alignment horizontal="center"/>
      <protection locked="0"/>
    </xf>
    <xf numFmtId="0" fontId="1" fillId="0" borderId="0" xfId="0" applyFont="1" applyFill="1" applyBorder="1" applyAlignment="1" applyProtection="1">
      <protection locked="0"/>
    </xf>
    <xf numFmtId="0" fontId="11" fillId="0" borderId="0" xfId="0" applyFont="1" applyFill="1" applyBorder="1" applyAlignment="1" applyProtection="1">
      <protection locked="0"/>
    </xf>
    <xf numFmtId="0" fontId="0" fillId="0" borderId="0" xfId="0" quotePrefix="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0" fillId="0" borderId="8" xfId="0" quotePrefix="1" applyBorder="1" applyAlignment="1" applyProtection="1">
      <alignment horizontal="center"/>
      <protection locked="0"/>
    </xf>
    <xf numFmtId="0" fontId="0" fillId="0" borderId="0" xfId="0" quotePrefix="1" applyFill="1" applyBorder="1" applyAlignment="1" applyProtection="1">
      <alignment horizontal="center" vertical="center"/>
      <protection locked="0"/>
    </xf>
    <xf numFmtId="0" fontId="14"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0" fillId="0" borderId="9" xfId="0"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3" fillId="0" borderId="0" xfId="0" applyFont="1" applyBorder="1" applyAlignment="1" applyProtection="1">
      <alignment horizontal="center"/>
      <protection locked="0"/>
    </xf>
    <xf numFmtId="0" fontId="0" fillId="0" borderId="0" xfId="0" applyFill="1" applyBorder="1" applyAlignment="1" applyProtection="1">
      <alignment vertical="center"/>
      <protection locked="0"/>
    </xf>
    <xf numFmtId="0" fontId="0" fillId="4" borderId="0" xfId="0" applyFill="1" applyBorder="1" applyAlignment="1" applyProtection="1">
      <alignment vertical="center"/>
      <protection locked="0"/>
    </xf>
    <xf numFmtId="0" fontId="1" fillId="0" borderId="0" xfId="0" applyFont="1" applyFill="1" applyAlignment="1" applyProtection="1">
      <protection locked="0"/>
    </xf>
    <xf numFmtId="0" fontId="0" fillId="0" borderId="11" xfId="0" applyBorder="1" applyAlignment="1" applyProtection="1">
      <alignment horizontal="center" vertical="center"/>
      <protection locked="0"/>
    </xf>
    <xf numFmtId="0" fontId="14"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protection locked="0"/>
    </xf>
    <xf numFmtId="0" fontId="0" fillId="0" borderId="0" xfId="0" applyFill="1" applyAlignment="1" applyProtection="1">
      <alignment horizontal="center"/>
      <protection locked="0"/>
    </xf>
    <xf numFmtId="0" fontId="15" fillId="0" borderId="12" xfId="0" applyFont="1" applyFill="1" applyBorder="1" applyAlignment="1" applyProtection="1">
      <protection locked="0"/>
    </xf>
    <xf numFmtId="0" fontId="15" fillId="0" borderId="0" xfId="0" applyFont="1" applyFill="1" applyAlignment="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1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quotePrefix="1"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12" fillId="0" borderId="0" xfId="0" quotePrefix="1" applyFont="1" applyFill="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7" fillId="0" borderId="9" xfId="0" applyFont="1" applyBorder="1" applyAlignment="1" applyProtection="1">
      <alignment horizontal="center"/>
      <protection locked="0"/>
    </xf>
    <xf numFmtId="0" fontId="5" fillId="0" borderId="0" xfId="0" applyFont="1" applyFill="1" applyBorder="1" applyAlignment="1" applyProtection="1">
      <alignment vertical="center"/>
      <protection locked="0"/>
    </xf>
    <xf numFmtId="0" fontId="3" fillId="0" borderId="8" xfId="0" applyFont="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3" borderId="6" xfId="0" applyFont="1" applyFill="1" applyBorder="1" applyAlignment="1" applyProtection="1">
      <alignment horizontal="center"/>
    </xf>
    <xf numFmtId="0" fontId="6" fillId="3" borderId="6" xfId="0" quotePrefix="1" applyFont="1" applyFill="1" applyBorder="1" applyAlignment="1" applyProtection="1">
      <alignment horizontal="center" vertical="center"/>
    </xf>
    <xf numFmtId="0" fontId="6" fillId="3" borderId="5" xfId="0" applyFont="1" applyFill="1" applyBorder="1" applyAlignment="1" applyProtection="1">
      <alignment horizontal="center"/>
    </xf>
    <xf numFmtId="0" fontId="0" fillId="0" borderId="15" xfId="0" applyBorder="1" applyAlignment="1" applyProtection="1">
      <alignment horizontal="center"/>
    </xf>
    <xf numFmtId="0" fontId="0" fillId="0" borderId="17" xfId="0" applyBorder="1" applyAlignment="1" applyProtection="1">
      <alignment horizontal="center"/>
    </xf>
    <xf numFmtId="0" fontId="0" fillId="4" borderId="0" xfId="0" applyFill="1" applyBorder="1" applyAlignment="1" applyProtection="1">
      <alignment horizontal="center"/>
    </xf>
    <xf numFmtId="0" fontId="12"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0" fillId="4" borderId="0" xfId="0" applyFill="1" applyBorder="1" applyAlignment="1" applyProtection="1">
      <alignment vertical="center"/>
    </xf>
    <xf numFmtId="0" fontId="0" fillId="4" borderId="24" xfId="0" applyFill="1" applyBorder="1" applyAlignment="1" applyProtection="1">
      <alignment horizontal="center"/>
    </xf>
    <xf numFmtId="0" fontId="1" fillId="4" borderId="16" xfId="0" applyFont="1" applyFill="1" applyBorder="1" applyAlignment="1" applyProtection="1"/>
    <xf numFmtId="0" fontId="0" fillId="4" borderId="16" xfId="0" applyFill="1" applyBorder="1" applyAlignment="1" applyProtection="1">
      <alignment horizontal="center"/>
    </xf>
    <xf numFmtId="0" fontId="0" fillId="4" borderId="19" xfId="0" applyFill="1" applyBorder="1" applyAlignment="1" applyProtection="1">
      <alignment horizontal="center"/>
    </xf>
    <xf numFmtId="0" fontId="0" fillId="4" borderId="22" xfId="0" applyFill="1" applyBorder="1" applyAlignment="1" applyProtection="1">
      <alignment horizontal="center" vertical="center"/>
    </xf>
    <xf numFmtId="0" fontId="0" fillId="4" borderId="20" xfId="0" applyFill="1" applyBorder="1" applyAlignment="1" applyProtection="1">
      <alignment horizontal="center" vertical="center"/>
    </xf>
    <xf numFmtId="0" fontId="0" fillId="4" borderId="0" xfId="0" applyFill="1" applyBorder="1" applyAlignment="1" applyProtection="1">
      <alignment horizontal="center" vertical="center"/>
    </xf>
    <xf numFmtId="0" fontId="4" fillId="4" borderId="1" xfId="0" applyFont="1" applyFill="1" applyBorder="1" applyAlignment="1" applyProtection="1">
      <alignment vertical="center" wrapText="1"/>
    </xf>
    <xf numFmtId="0" fontId="4" fillId="4" borderId="21" xfId="0" applyFont="1" applyFill="1" applyBorder="1" applyAlignment="1" applyProtection="1">
      <alignment horizontal="center" vertical="center" wrapText="1"/>
    </xf>
    <xf numFmtId="0" fontId="0" fillId="4" borderId="19" xfId="0" applyFill="1" applyBorder="1" applyAlignment="1" applyProtection="1">
      <alignment horizontal="center" vertical="center" wrapText="1"/>
    </xf>
    <xf numFmtId="0" fontId="6" fillId="3" borderId="6" xfId="0" applyFont="1" applyFill="1" applyBorder="1" applyAlignment="1" applyProtection="1">
      <alignment vertical="center"/>
    </xf>
    <xf numFmtId="0" fontId="6" fillId="3" borderId="3" xfId="0" applyFont="1" applyFill="1" applyBorder="1" applyAlignment="1" applyProtection="1">
      <alignment horizontal="center"/>
    </xf>
    <xf numFmtId="0" fontId="12" fillId="4" borderId="9" xfId="0" quotePrefix="1" applyFont="1" applyFill="1" applyBorder="1" applyAlignment="1" applyProtection="1">
      <alignment horizontal="center" vertical="center"/>
    </xf>
    <xf numFmtId="0" fontId="12" fillId="4" borderId="0" xfId="0" quotePrefix="1" applyFont="1" applyFill="1" applyBorder="1" applyAlignment="1" applyProtection="1">
      <alignment horizontal="center" vertical="center"/>
    </xf>
    <xf numFmtId="0" fontId="0" fillId="4" borderId="0" xfId="0" applyFill="1" applyBorder="1" applyProtection="1"/>
    <xf numFmtId="0" fontId="0" fillId="4" borderId="19" xfId="0" applyFill="1" applyBorder="1" applyAlignment="1" applyProtection="1">
      <alignment horizontal="center" vertical="center"/>
    </xf>
    <xf numFmtId="0" fontId="4" fillId="4" borderId="0" xfId="0" applyFont="1" applyFill="1" applyBorder="1" applyAlignment="1" applyProtection="1">
      <alignment horizontal="center" vertical="center" wrapText="1"/>
    </xf>
    <xf numFmtId="0" fontId="0" fillId="4" borderId="12" xfId="0" applyFill="1" applyBorder="1" applyAlignment="1" applyProtection="1">
      <alignment horizontal="center" vertical="center"/>
    </xf>
    <xf numFmtId="0" fontId="6" fillId="0" borderId="13"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6" fillId="3" borderId="6" xfId="0" applyFont="1" applyFill="1" applyBorder="1" applyProtection="1"/>
    <xf numFmtId="0" fontId="0" fillId="4" borderId="0" xfId="0" applyFill="1" applyProtection="1"/>
    <xf numFmtId="0" fontId="0" fillId="4" borderId="0" xfId="0" applyFill="1" applyAlignment="1" applyProtection="1">
      <alignment horizontal="center"/>
    </xf>
    <xf numFmtId="0" fontId="0" fillId="4" borderId="22" xfId="0" applyFill="1" applyBorder="1" applyAlignment="1" applyProtection="1">
      <alignment horizontal="center"/>
    </xf>
    <xf numFmtId="0" fontId="0" fillId="4" borderId="20" xfId="0" applyFill="1" applyBorder="1" applyAlignment="1" applyProtection="1">
      <alignment horizontal="center"/>
    </xf>
    <xf numFmtId="0" fontId="0" fillId="4" borderId="1" xfId="0" applyFill="1" applyBorder="1" applyAlignment="1" applyProtection="1">
      <alignment horizontal="center"/>
    </xf>
    <xf numFmtId="0" fontId="4" fillId="4" borderId="1" xfId="0" applyFont="1" applyFill="1" applyBorder="1" applyAlignment="1" applyProtection="1">
      <alignment horizontal="center" vertical="center" wrapText="1"/>
    </xf>
    <xf numFmtId="0" fontId="0" fillId="4" borderId="12" xfId="0" applyFill="1" applyBorder="1" applyAlignment="1" applyProtection="1">
      <alignment horizontal="center"/>
    </xf>
    <xf numFmtId="0" fontId="13" fillId="3" borderId="6" xfId="0" applyFont="1" applyFill="1" applyBorder="1" applyAlignment="1" applyProtection="1">
      <alignment horizontal="center" vertical="center"/>
    </xf>
    <xf numFmtId="0" fontId="0" fillId="0" borderId="0" xfId="0" applyAlignment="1" applyProtection="1">
      <alignment horizontal="center"/>
      <protection locked="0"/>
    </xf>
    <xf numFmtId="0" fontId="13" fillId="3" borderId="2" xfId="0" applyFont="1" applyFill="1" applyBorder="1" applyAlignment="1" applyProtection="1">
      <alignment horizontal="center"/>
    </xf>
    <xf numFmtId="0" fontId="3" fillId="3" borderId="2" xfId="0" applyFont="1" applyFill="1" applyBorder="1" applyAlignment="1" applyProtection="1">
      <alignment horizontal="center"/>
    </xf>
    <xf numFmtId="0" fontId="13" fillId="0" borderId="0" xfId="0" applyFont="1" applyAlignment="1" applyProtection="1">
      <alignment horizontal="center"/>
      <protection locked="0"/>
    </xf>
    <xf numFmtId="0" fontId="13" fillId="0" borderId="0" xfId="0" applyFont="1" applyBorder="1" applyAlignment="1" applyProtection="1">
      <alignment horizontal="center"/>
      <protection locked="0"/>
    </xf>
    <xf numFmtId="0" fontId="7" fillId="0" borderId="12" xfId="0" applyFont="1" applyFill="1" applyBorder="1" applyAlignment="1" applyProtection="1">
      <protection locked="0"/>
    </xf>
    <xf numFmtId="0" fontId="21" fillId="3" borderId="3" xfId="0" applyFont="1" applyFill="1" applyBorder="1" applyAlignment="1" applyProtection="1">
      <alignment horizontal="center" vertical="center"/>
    </xf>
    <xf numFmtId="0" fontId="13" fillId="3" borderId="5" xfId="0" applyFont="1" applyFill="1" applyBorder="1" applyAlignment="1" applyProtection="1">
      <alignment horizontal="center"/>
    </xf>
    <xf numFmtId="0" fontId="13" fillId="3" borderId="4"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5" xfId="0" quotePrefix="1"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13" fillId="0" borderId="19"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0" xfId="0" applyFont="1" applyFill="1" applyBorder="1" applyAlignment="1" applyProtection="1">
      <alignment horizontal="center"/>
      <protection locked="0"/>
    </xf>
    <xf numFmtId="0" fontId="7" fillId="0" borderId="0" xfId="0" applyFont="1" applyFill="1" applyBorder="1" applyAlignment="1" applyProtection="1">
      <protection locked="0"/>
    </xf>
    <xf numFmtId="0" fontId="22" fillId="0" borderId="0" xfId="0" applyFont="1" applyFill="1" applyBorder="1" applyAlignment="1" applyProtection="1">
      <alignment horizontal="center" vertical="center"/>
      <protection locked="0"/>
    </xf>
    <xf numFmtId="0" fontId="13" fillId="0" borderId="0" xfId="0" quotePrefix="1" applyFont="1" applyFill="1" applyBorder="1" applyAlignment="1" applyProtection="1">
      <alignment horizontal="center" vertical="center"/>
      <protection locked="0"/>
    </xf>
    <xf numFmtId="0" fontId="3" fillId="0" borderId="0" xfId="0" applyFont="1" applyBorder="1" applyProtection="1">
      <protection locked="0"/>
    </xf>
    <xf numFmtId="0" fontId="5" fillId="0" borderId="12" xfId="0" applyFont="1" applyFill="1" applyBorder="1" applyAlignment="1" applyProtection="1">
      <protection locked="0"/>
    </xf>
    <xf numFmtId="0" fontId="3" fillId="3" borderId="14" xfId="0" applyFont="1" applyFill="1" applyBorder="1" applyAlignment="1" applyProtection="1">
      <alignment horizontal="center" vertical="center"/>
    </xf>
    <xf numFmtId="0" fontId="3" fillId="3" borderId="6" xfId="0" applyFont="1" applyFill="1" applyBorder="1" applyAlignment="1" applyProtection="1">
      <alignment horizontal="center"/>
    </xf>
    <xf numFmtId="0" fontId="3" fillId="3" borderId="9" xfId="0" applyFont="1" applyFill="1" applyBorder="1" applyAlignment="1" applyProtection="1">
      <alignment horizontal="center" vertical="center"/>
    </xf>
    <xf numFmtId="0" fontId="3" fillId="3" borderId="6" xfId="0" quotePrefix="1"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Fill="1" applyBorder="1" applyProtection="1">
      <protection locked="0"/>
    </xf>
    <xf numFmtId="0" fontId="5" fillId="0" borderId="0" xfId="0" applyFont="1" applyFill="1" applyBorder="1" applyAlignment="1" applyProtection="1">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quotePrefix="1" applyFont="1" applyFill="1" applyBorder="1" applyAlignment="1" applyProtection="1">
      <alignment horizontal="center" vertical="center"/>
      <protection locked="0"/>
    </xf>
    <xf numFmtId="0" fontId="3" fillId="0" borderId="0" xfId="0" applyFont="1" applyProtection="1">
      <protection locked="0"/>
    </xf>
    <xf numFmtId="0" fontId="10" fillId="0" borderId="0" xfId="11" applyFont="1" applyAlignment="1" applyProtection="1">
      <alignment vertical="top"/>
      <protection locked="0"/>
    </xf>
    <xf numFmtId="0" fontId="5" fillId="0" borderId="0" xfId="0" applyFont="1" applyFill="1" applyAlignment="1" applyProtection="1">
      <protection locked="0"/>
    </xf>
    <xf numFmtId="0" fontId="3" fillId="3" borderId="6" xfId="0" applyFont="1" applyFill="1" applyBorder="1" applyAlignment="1" applyProtection="1">
      <alignment vertical="center"/>
    </xf>
    <xf numFmtId="0" fontId="12" fillId="2" borderId="17" xfId="0" applyFont="1" applyFill="1" applyBorder="1" applyProtection="1">
      <protection locked="0"/>
    </xf>
    <xf numFmtId="0" fontId="25" fillId="4" borderId="8"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xf>
    <xf numFmtId="0" fontId="26" fillId="2" borderId="14" xfId="0" applyFont="1" applyFill="1" applyBorder="1" applyAlignment="1" applyProtection="1">
      <alignment vertical="center"/>
    </xf>
    <xf numFmtId="0" fontId="25" fillId="4" borderId="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xf>
    <xf numFmtId="0" fontId="27" fillId="2" borderId="15" xfId="0" applyFont="1" applyFill="1" applyBorder="1" applyAlignment="1" applyProtection="1">
      <alignment horizontal="right"/>
      <protection locked="0"/>
    </xf>
    <xf numFmtId="0" fontId="13" fillId="0" borderId="13"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23" fillId="2" borderId="15" xfId="0" applyFont="1" applyFill="1" applyBorder="1" applyAlignment="1" applyProtection="1">
      <alignment horizontal="right"/>
      <protection locked="0"/>
    </xf>
    <xf numFmtId="0" fontId="18" fillId="2" borderId="0" xfId="0"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20" fillId="0" borderId="0" xfId="11" applyFont="1" applyAlignment="1" applyProtection="1">
      <alignment horizontal="left" vertical="top" wrapText="1"/>
      <protection locked="0"/>
    </xf>
    <xf numFmtId="0" fontId="19" fillId="4" borderId="23"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6" fillId="2" borderId="13"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14"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1" fillId="0" borderId="0"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17" fillId="4" borderId="8" xfId="0" applyFont="1" applyFill="1" applyBorder="1" applyAlignment="1" applyProtection="1">
      <alignment horizontal="center" vertical="center"/>
    </xf>
    <xf numFmtId="0" fontId="17" fillId="4" borderId="9" xfId="0" applyFont="1" applyFill="1" applyBorder="1" applyAlignment="1" applyProtection="1">
      <alignment horizontal="center" vertical="center"/>
    </xf>
    <xf numFmtId="0" fontId="0" fillId="0" borderId="8" xfId="0" applyBorder="1" applyAlignment="1" applyProtection="1">
      <alignment horizontal="center" wrapText="1"/>
      <protection locked="0"/>
    </xf>
    <xf numFmtId="0" fontId="0" fillId="0" borderId="0" xfId="0" applyAlignment="1" applyProtection="1">
      <alignment horizontal="center" wrapText="1"/>
      <protection locked="0"/>
    </xf>
    <xf numFmtId="0" fontId="24" fillId="4" borderId="8" xfId="0" applyFont="1" applyFill="1" applyBorder="1" applyAlignment="1" applyProtection="1">
      <alignment horizontal="center" vertical="center"/>
    </xf>
    <xf numFmtId="0" fontId="24" fillId="4" borderId="9"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4" xfId="0" applyFont="1" applyBorder="1" applyAlignment="1" applyProtection="1">
      <alignment horizontal="center" vertical="center"/>
    </xf>
    <xf numFmtId="0" fontId="5" fillId="0" borderId="11" xfId="0" applyFont="1" applyBorder="1" applyAlignment="1" applyProtection="1">
      <alignment horizontal="center" vertical="center"/>
    </xf>
    <xf numFmtId="0" fontId="18" fillId="2" borderId="23" xfId="0" applyFont="1" applyFill="1" applyBorder="1" applyAlignment="1" applyProtection="1">
      <alignment horizontal="center" vertical="center"/>
    </xf>
  </cellXfs>
  <cellStyles count="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tabSelected="1" zoomScale="139" zoomScalePageLayoutView="175" workbookViewId="0">
      <selection activeCell="E6" sqref="E6"/>
    </sheetView>
  </sheetViews>
  <sheetFormatPr defaultColWidth="8.85546875" defaultRowHeight="15" x14ac:dyDescent="0.25"/>
  <cols>
    <col min="1" max="1" width="25" style="132" customWidth="1"/>
    <col min="2" max="2" width="5.140625" style="1" customWidth="1"/>
    <col min="3" max="3" width="3.28515625" style="2" customWidth="1"/>
    <col min="4" max="4" width="27.85546875" style="49" bestFit="1" customWidth="1"/>
    <col min="5" max="5" width="26.42578125" style="49" customWidth="1"/>
    <col min="6" max="6" width="3.28515625" style="49" customWidth="1"/>
    <col min="7" max="7" width="4.140625" style="3" customWidth="1"/>
    <col min="8" max="8" width="34.28515625" style="100" customWidth="1"/>
    <col min="9" max="9" width="27.42578125" style="49" customWidth="1"/>
    <col min="10" max="10" width="14.85546875" style="49" bestFit="1" customWidth="1"/>
    <col min="11" max="11" width="17.7109375" style="49" bestFit="1" customWidth="1"/>
    <col min="12" max="12" width="15.42578125" style="49" bestFit="1" customWidth="1"/>
    <col min="13" max="13" width="22.140625" style="49" bestFit="1" customWidth="1"/>
    <col min="14" max="14" width="27" style="49" bestFit="1" customWidth="1"/>
    <col min="15" max="21" width="8.85546875" style="49"/>
    <col min="22" max="16384" width="8.85546875" style="2"/>
  </cols>
  <sheetData>
    <row r="1" spans="1:21" ht="33.950000000000003" customHeight="1" thickBot="1" x14ac:dyDescent="0.3">
      <c r="A1" s="150" t="s">
        <v>52</v>
      </c>
      <c r="B1" s="150"/>
      <c r="C1" s="150"/>
      <c r="D1" s="150"/>
      <c r="E1" s="150"/>
      <c r="F1" s="150"/>
      <c r="G1" s="150"/>
      <c r="H1" s="150"/>
      <c r="I1" s="4"/>
    </row>
    <row r="2" spans="1:21" ht="15.75" thickBot="1" x14ac:dyDescent="0.3">
      <c r="A2" s="133"/>
      <c r="B2" s="2"/>
      <c r="C2" s="64"/>
      <c r="D2" s="144" t="s">
        <v>48</v>
      </c>
      <c r="E2" s="136"/>
      <c r="F2" s="64"/>
      <c r="G2" s="2"/>
      <c r="H2" s="2"/>
      <c r="I2" s="2"/>
      <c r="J2" s="2"/>
      <c r="K2" s="2"/>
      <c r="L2" s="2"/>
      <c r="M2" s="2"/>
      <c r="N2" s="2"/>
      <c r="O2" s="2"/>
      <c r="P2" s="2"/>
      <c r="Q2" s="2"/>
      <c r="R2" s="2"/>
      <c r="S2" s="2"/>
      <c r="T2" s="2"/>
      <c r="U2" s="2"/>
    </row>
    <row r="3" spans="1:21" ht="16.5" thickTop="1" thickBot="1" x14ac:dyDescent="0.3">
      <c r="A3" s="116"/>
      <c r="B3" s="5"/>
      <c r="C3" s="151" t="s">
        <v>41</v>
      </c>
      <c r="D3" s="148" t="s">
        <v>22</v>
      </c>
      <c r="E3" s="148"/>
      <c r="F3" s="68"/>
      <c r="H3" s="101"/>
      <c r="I3" s="4"/>
      <c r="N3" s="155"/>
      <c r="O3" s="155"/>
      <c r="P3" s="155"/>
      <c r="Q3" s="155"/>
      <c r="R3" s="155"/>
      <c r="S3" s="155"/>
      <c r="T3" s="155"/>
      <c r="U3" s="155"/>
    </row>
    <row r="4" spans="1:21" ht="15.75" thickBot="1" x14ac:dyDescent="0.3">
      <c r="A4" s="117"/>
      <c r="B4" s="7"/>
      <c r="C4" s="152"/>
      <c r="D4" s="149"/>
      <c r="E4" s="149"/>
      <c r="F4" s="69"/>
      <c r="G4" s="8"/>
      <c r="H4" s="102"/>
      <c r="I4" s="9"/>
    </row>
    <row r="5" spans="1:21" ht="15.75" thickBot="1" x14ac:dyDescent="0.3">
      <c r="A5" s="99" t="s">
        <v>47</v>
      </c>
      <c r="B5" s="10"/>
      <c r="C5" s="64"/>
      <c r="D5" s="62" t="s">
        <v>20</v>
      </c>
      <c r="E5" s="63" t="s">
        <v>45</v>
      </c>
      <c r="F5" s="70"/>
      <c r="H5" s="98" t="s">
        <v>46</v>
      </c>
      <c r="I5" s="4"/>
    </row>
    <row r="6" spans="1:21" ht="45.75" thickBot="1" x14ac:dyDescent="0.3">
      <c r="A6" s="118" t="s">
        <v>43</v>
      </c>
      <c r="B6" s="28"/>
      <c r="C6" s="64"/>
      <c r="D6" s="57" t="s">
        <v>35</v>
      </c>
      <c r="E6" s="12"/>
      <c r="F6" s="71"/>
      <c r="G6" s="27"/>
      <c r="H6" s="103" t="str">
        <f>IF(E6="NO", "FAIL", "PASS")</f>
        <v>PASS</v>
      </c>
      <c r="I6" s="4"/>
    </row>
    <row r="7" spans="1:21" ht="15.75" thickBot="1" x14ac:dyDescent="0.3">
      <c r="A7" s="119"/>
      <c r="B7" s="10"/>
      <c r="C7" s="64"/>
      <c r="D7" s="162" t="str">
        <f>IF(E6="NO", "Snack does not meet the UC Healthy Vending Standards.", "Continue to next question")</f>
        <v>Continue to next question</v>
      </c>
      <c r="E7" s="163"/>
      <c r="F7" s="71"/>
      <c r="H7" s="104"/>
    </row>
    <row r="8" spans="1:21" ht="45.75" thickBot="1" x14ac:dyDescent="0.3">
      <c r="A8" s="120" t="s">
        <v>44</v>
      </c>
      <c r="B8" s="28"/>
      <c r="C8" s="64"/>
      <c r="D8" s="58" t="s">
        <v>42</v>
      </c>
      <c r="E8" s="13"/>
      <c r="F8" s="71"/>
      <c r="H8" s="104"/>
    </row>
    <row r="9" spans="1:21" ht="15.75" thickBot="1" x14ac:dyDescent="0.3">
      <c r="A9" s="119"/>
      <c r="B9" s="10"/>
      <c r="C9" s="64"/>
      <c r="D9" s="162" t="str">
        <f>IF(E8="NO", "Skip to questions 4-14.", "Continue to answer only questions 1-3.")</f>
        <v>Continue to answer only questions 1-3.</v>
      </c>
      <c r="E9" s="163"/>
      <c r="F9" s="71"/>
      <c r="H9" s="104"/>
    </row>
    <row r="10" spans="1:21" ht="26.25" thickBot="1" x14ac:dyDescent="0.3">
      <c r="A10" s="121" t="s">
        <v>0</v>
      </c>
      <c r="B10" s="10"/>
      <c r="C10" s="65">
        <v>1</v>
      </c>
      <c r="D10" s="53" t="s">
        <v>28</v>
      </c>
      <c r="E10" s="51"/>
      <c r="F10" s="71"/>
      <c r="H10" s="104" t="str">
        <f>IF(E10*E11&lt;=250, "PASS", "FAIL")</f>
        <v>PASS</v>
      </c>
    </row>
    <row r="11" spans="1:21" ht="26.25" thickBot="1" x14ac:dyDescent="0.3">
      <c r="A11" s="121"/>
      <c r="B11" s="10"/>
      <c r="C11" s="65">
        <v>2</v>
      </c>
      <c r="D11" s="53" t="s">
        <v>27</v>
      </c>
      <c r="E11" s="51"/>
      <c r="F11" s="71"/>
      <c r="H11" s="104"/>
    </row>
    <row r="12" spans="1:21" ht="26.25" thickBot="1" x14ac:dyDescent="0.3">
      <c r="A12" s="122" t="s">
        <v>6</v>
      </c>
      <c r="B12" s="10"/>
      <c r="C12" s="65">
        <v>3</v>
      </c>
      <c r="D12" s="53" t="s">
        <v>24</v>
      </c>
      <c r="E12" s="51"/>
      <c r="F12" s="71"/>
      <c r="H12" s="104" t="str">
        <f>IF(E12*E11&lt;=360,"PASS","FAIL")</f>
        <v>PASS</v>
      </c>
    </row>
    <row r="13" spans="1:21" ht="24.75" thickBot="1" x14ac:dyDescent="0.3">
      <c r="A13" s="119"/>
      <c r="B13" s="10"/>
      <c r="C13" s="64"/>
      <c r="D13" s="142" t="s">
        <v>36</v>
      </c>
      <c r="E13" s="143" t="b">
        <f>AND(H10="PASS", H12="PASS")</f>
        <v>1</v>
      </c>
      <c r="F13" s="71"/>
      <c r="H13" s="104"/>
    </row>
    <row r="14" spans="1:21" ht="25.5" x14ac:dyDescent="0.25">
      <c r="A14" s="122"/>
      <c r="B14" s="11"/>
      <c r="C14" s="66">
        <v>4</v>
      </c>
      <c r="D14" s="53" t="s">
        <v>27</v>
      </c>
      <c r="E14" s="14"/>
      <c r="F14" s="72"/>
      <c r="G14" s="15"/>
      <c r="H14" s="105"/>
      <c r="I14" s="16"/>
      <c r="L14" s="29"/>
      <c r="M14" s="29"/>
      <c r="N14" s="29"/>
    </row>
    <row r="15" spans="1:21" ht="25.5" x14ac:dyDescent="0.25">
      <c r="A15" s="122"/>
      <c r="B15" s="11"/>
      <c r="C15" s="66">
        <v>5</v>
      </c>
      <c r="D15" s="53" t="s">
        <v>40</v>
      </c>
      <c r="E15" s="14"/>
      <c r="F15" s="73"/>
      <c r="G15" s="15"/>
      <c r="H15" s="106">
        <f>E15*E14</f>
        <v>0</v>
      </c>
      <c r="I15" s="4"/>
      <c r="L15" s="29"/>
      <c r="M15" s="29"/>
      <c r="N15" s="29"/>
    </row>
    <row r="16" spans="1:21" ht="25.5" x14ac:dyDescent="0.25">
      <c r="A16" s="121" t="s">
        <v>0</v>
      </c>
      <c r="B16" s="17"/>
      <c r="C16" s="66">
        <v>6</v>
      </c>
      <c r="D16" s="53" t="s">
        <v>28</v>
      </c>
      <c r="E16" s="14"/>
      <c r="F16" s="74"/>
      <c r="G16" s="18"/>
      <c r="H16" s="107" t="str">
        <f>IF(E16*E14&lt;=250, "PASS", "FAIL")</f>
        <v>PASS</v>
      </c>
      <c r="I16" s="4"/>
      <c r="L16" s="30"/>
      <c r="M16" s="30"/>
      <c r="N16" s="30"/>
    </row>
    <row r="17" spans="1:14" ht="25.5" x14ac:dyDescent="0.25">
      <c r="A17" s="122" t="s">
        <v>2</v>
      </c>
      <c r="B17" s="11"/>
      <c r="C17" s="66">
        <v>7</v>
      </c>
      <c r="D17" s="53" t="s">
        <v>21</v>
      </c>
      <c r="E17" s="14"/>
      <c r="F17" s="73"/>
      <c r="G17" s="15"/>
      <c r="H17" s="105" t="str">
        <f>IF(E17*E14&lt;=10, "PASS", "FAIL")</f>
        <v>PASS</v>
      </c>
      <c r="I17" s="4"/>
      <c r="N17" s="50"/>
    </row>
    <row r="18" spans="1:14" ht="43.5" customHeight="1" x14ac:dyDescent="0.25">
      <c r="A18" s="122" t="s">
        <v>1</v>
      </c>
      <c r="B18" s="11"/>
      <c r="C18" s="66">
        <v>8</v>
      </c>
      <c r="D18" s="137" t="s">
        <v>38</v>
      </c>
      <c r="E18" s="141" t="e">
        <f>H18</f>
        <v>#DIV/0!</v>
      </c>
      <c r="F18" s="75"/>
      <c r="G18" s="19"/>
      <c r="H18" s="108" t="e">
        <f>IF((E17*9)/(E16*E14)&lt;=0.35, "PASS", "FAIL")</f>
        <v>#DIV/0!</v>
      </c>
      <c r="M18" s="4"/>
    </row>
    <row r="19" spans="1:14" ht="25.5" x14ac:dyDescent="0.25">
      <c r="A19" s="122" t="s">
        <v>4</v>
      </c>
      <c r="B19" s="11"/>
      <c r="C19" s="66">
        <v>9</v>
      </c>
      <c r="D19" s="53" t="s">
        <v>23</v>
      </c>
      <c r="E19" s="14"/>
      <c r="F19" s="73"/>
      <c r="G19" s="15"/>
      <c r="H19" s="105" t="str">
        <f>IF(E19*E14&lt;=3, "PASS", "FAIL")</f>
        <v>PASS</v>
      </c>
      <c r="M19" s="4"/>
    </row>
    <row r="20" spans="1:14" ht="44.25" customHeight="1" x14ac:dyDescent="0.25">
      <c r="A20" s="122" t="s">
        <v>3</v>
      </c>
      <c r="B20" s="11"/>
      <c r="C20" s="66">
        <v>10</v>
      </c>
      <c r="D20" s="137" t="s">
        <v>37</v>
      </c>
      <c r="E20" s="141" t="e">
        <f>H20</f>
        <v>#DIV/0!</v>
      </c>
      <c r="F20" s="75"/>
      <c r="G20" s="19"/>
      <c r="H20" s="107" t="e">
        <f>IF((E19*9)/(E16*E14)&lt;=0.1, "PASS", "FAIL")</f>
        <v>#DIV/0!</v>
      </c>
      <c r="M20" s="4"/>
    </row>
    <row r="21" spans="1:14" ht="25.5" x14ac:dyDescent="0.25">
      <c r="A21" s="121" t="s">
        <v>5</v>
      </c>
      <c r="B21" s="17"/>
      <c r="C21" s="66">
        <v>11</v>
      </c>
      <c r="D21" s="53" t="s">
        <v>32</v>
      </c>
      <c r="E21" s="14"/>
      <c r="F21" s="73"/>
      <c r="G21" s="15"/>
      <c r="H21" s="105" t="str">
        <f>IF(E21=0, "PASS", "FAIL")</f>
        <v>PASS</v>
      </c>
      <c r="J21" s="6"/>
      <c r="K21" s="6"/>
      <c r="M21" s="4"/>
    </row>
    <row r="22" spans="1:14" ht="25.5" x14ac:dyDescent="0.25">
      <c r="A22" s="122" t="s">
        <v>6</v>
      </c>
      <c r="B22" s="11"/>
      <c r="C22" s="66">
        <v>12</v>
      </c>
      <c r="D22" s="53" t="s">
        <v>24</v>
      </c>
      <c r="E22" s="14"/>
      <c r="F22" s="73"/>
      <c r="G22" s="15"/>
      <c r="H22" s="105" t="str">
        <f>IF(E22*E14&lt;=360,"PASS","FAIL")</f>
        <v>PASS</v>
      </c>
      <c r="I22" s="164"/>
      <c r="J22" s="165"/>
    </row>
    <row r="23" spans="1:14" ht="25.5" x14ac:dyDescent="0.25">
      <c r="A23" s="122" t="s">
        <v>8</v>
      </c>
      <c r="B23" s="11"/>
      <c r="C23" s="66">
        <v>13</v>
      </c>
      <c r="D23" s="54" t="s">
        <v>25</v>
      </c>
      <c r="E23" s="20"/>
      <c r="F23" s="74"/>
      <c r="G23" s="15"/>
      <c r="H23" s="96" t="str">
        <f>IF(E23&lt;=20, "PASS", "FAIL")</f>
        <v>PASS</v>
      </c>
      <c r="I23" s="164"/>
      <c r="J23" s="165"/>
      <c r="L23" s="6"/>
      <c r="M23" s="6"/>
    </row>
    <row r="24" spans="1:14" ht="45.75" customHeight="1" thickBot="1" x14ac:dyDescent="0.3">
      <c r="A24" s="123" t="s">
        <v>7</v>
      </c>
      <c r="B24" s="11"/>
      <c r="C24" s="66">
        <v>14</v>
      </c>
      <c r="D24" s="55" t="s">
        <v>39</v>
      </c>
      <c r="E24" s="21"/>
      <c r="F24" s="76"/>
      <c r="G24" s="19"/>
      <c r="H24" s="109" t="e">
        <f>IF((E23*E14)/(H15)&lt;=0.35, "PASS", "FAIL")</f>
        <v>#DIV/0!</v>
      </c>
      <c r="M24" s="22"/>
    </row>
    <row r="25" spans="1:14" x14ac:dyDescent="0.25">
      <c r="A25" s="124"/>
      <c r="B25" s="23"/>
      <c r="C25" s="67"/>
      <c r="D25" s="156" t="s">
        <v>36</v>
      </c>
      <c r="E25" s="158" t="e">
        <f>AND(H16="PASS", H17="PASS", H18="PASS", H19="PASS", H20="PASS", H21="PASS", H22="PASS", H23="PASS", H23="PASS", H24="PASS")</f>
        <v>#DIV/0!</v>
      </c>
      <c r="F25" s="77"/>
      <c r="G25" s="19"/>
      <c r="H25" s="110"/>
      <c r="I25" s="6"/>
    </row>
    <row r="26" spans="1:14" ht="15.75" thickBot="1" x14ac:dyDescent="0.3">
      <c r="A26" s="125"/>
      <c r="B26" s="23"/>
      <c r="C26" s="67"/>
      <c r="D26" s="157"/>
      <c r="E26" s="159"/>
      <c r="F26" s="56"/>
      <c r="G26" s="19"/>
      <c r="H26" s="111"/>
      <c r="I26" s="6"/>
    </row>
    <row r="27" spans="1:14" x14ac:dyDescent="0.25">
      <c r="A27" s="125"/>
      <c r="B27" s="23"/>
      <c r="C27" s="24"/>
      <c r="D27" s="56"/>
      <c r="E27" s="56"/>
      <c r="F27" s="56"/>
      <c r="G27" s="19"/>
      <c r="H27" s="111"/>
      <c r="I27" s="6"/>
    </row>
    <row r="28" spans="1:14" x14ac:dyDescent="0.25">
      <c r="A28" s="126"/>
      <c r="B28" s="5"/>
      <c r="C28" s="5"/>
      <c r="D28" s="10"/>
      <c r="E28" s="10"/>
      <c r="F28" s="10"/>
      <c r="H28" s="112"/>
    </row>
    <row r="29" spans="1:14" x14ac:dyDescent="0.25">
      <c r="A29" s="127"/>
      <c r="B29" s="7"/>
      <c r="C29" s="7"/>
      <c r="D29" s="160"/>
      <c r="E29" s="160"/>
      <c r="F29" s="7"/>
      <c r="G29" s="8"/>
      <c r="H29" s="113"/>
      <c r="I29" s="6"/>
    </row>
    <row r="30" spans="1:14" x14ac:dyDescent="0.25">
      <c r="A30" s="128"/>
      <c r="B30" s="10"/>
      <c r="C30" s="10"/>
      <c r="D30" s="10"/>
      <c r="E30" s="10"/>
      <c r="F30" s="10"/>
      <c r="H30" s="112"/>
    </row>
    <row r="31" spans="1:14" x14ac:dyDescent="0.25">
      <c r="A31" s="129"/>
      <c r="B31" s="28"/>
      <c r="C31" s="10"/>
      <c r="D31" s="46"/>
      <c r="E31" s="11"/>
      <c r="F31" s="10"/>
      <c r="H31" s="112"/>
    </row>
    <row r="32" spans="1:14" x14ac:dyDescent="0.25">
      <c r="A32" s="128"/>
      <c r="B32" s="10"/>
      <c r="C32" s="10"/>
      <c r="D32" s="161"/>
      <c r="E32" s="161"/>
      <c r="F32" s="10"/>
      <c r="H32" s="112"/>
    </row>
    <row r="33" spans="1:13" x14ac:dyDescent="0.25">
      <c r="A33" s="129"/>
      <c r="B33" s="28"/>
      <c r="C33" s="10"/>
      <c r="D33" s="46"/>
      <c r="E33" s="11"/>
      <c r="F33" s="10"/>
      <c r="H33" s="28"/>
    </row>
    <row r="34" spans="1:13" x14ac:dyDescent="0.25">
      <c r="A34" s="128"/>
      <c r="B34" s="10"/>
      <c r="C34" s="10"/>
      <c r="D34" s="161"/>
      <c r="E34" s="161"/>
      <c r="F34" s="10"/>
      <c r="H34" s="112"/>
    </row>
    <row r="35" spans="1:13" x14ac:dyDescent="0.25">
      <c r="A35" s="130"/>
      <c r="B35" s="23"/>
      <c r="C35" s="42"/>
      <c r="D35" s="47"/>
      <c r="E35" s="11"/>
      <c r="F35" s="11"/>
      <c r="G35" s="15"/>
      <c r="H35" s="28"/>
    </row>
    <row r="36" spans="1:13" x14ac:dyDescent="0.25">
      <c r="A36" s="130"/>
      <c r="B36" s="23"/>
      <c r="C36" s="42"/>
      <c r="D36" s="47"/>
      <c r="E36" s="11"/>
      <c r="F36" s="11"/>
      <c r="G36" s="15"/>
      <c r="H36" s="114"/>
    </row>
    <row r="37" spans="1:13" x14ac:dyDescent="0.25">
      <c r="A37" s="129"/>
      <c r="B37" s="11"/>
      <c r="C37" s="44"/>
      <c r="D37" s="47"/>
      <c r="E37" s="11"/>
      <c r="F37" s="11"/>
      <c r="G37" s="15"/>
      <c r="H37" s="28"/>
    </row>
    <row r="38" spans="1:13" x14ac:dyDescent="0.25">
      <c r="A38" s="129"/>
      <c r="B38" s="11"/>
      <c r="C38" s="42"/>
      <c r="D38" s="47"/>
      <c r="E38" s="11"/>
      <c r="F38" s="11"/>
      <c r="G38" s="15"/>
      <c r="H38" s="28"/>
    </row>
    <row r="39" spans="1:13" x14ac:dyDescent="0.25">
      <c r="A39" s="129"/>
      <c r="B39" s="11"/>
      <c r="C39" s="42"/>
      <c r="D39" s="43"/>
      <c r="E39" s="43"/>
      <c r="F39" s="43"/>
      <c r="G39" s="19"/>
      <c r="H39" s="115"/>
      <c r="M39" s="4"/>
    </row>
    <row r="40" spans="1:13" x14ac:dyDescent="0.25">
      <c r="A40" s="129"/>
      <c r="B40" s="11"/>
      <c r="C40" s="42"/>
      <c r="D40" s="47"/>
      <c r="E40" s="11"/>
      <c r="F40" s="11"/>
      <c r="G40" s="15"/>
      <c r="H40" s="28"/>
    </row>
    <row r="41" spans="1:13" x14ac:dyDescent="0.25">
      <c r="A41" s="129"/>
      <c r="B41" s="11"/>
      <c r="C41" s="42"/>
      <c r="D41" s="43"/>
      <c r="E41" s="43"/>
      <c r="F41" s="43"/>
      <c r="G41" s="19"/>
      <c r="H41" s="28"/>
      <c r="M41" s="4"/>
    </row>
    <row r="42" spans="1:13" x14ac:dyDescent="0.25">
      <c r="A42" s="131"/>
      <c r="B42" s="17"/>
      <c r="C42" s="44"/>
      <c r="D42" s="47"/>
      <c r="E42" s="11"/>
      <c r="F42" s="11"/>
      <c r="G42" s="15"/>
      <c r="H42" s="28"/>
    </row>
    <row r="43" spans="1:13" x14ac:dyDescent="0.25">
      <c r="A43" s="129"/>
      <c r="B43" s="11"/>
      <c r="C43" s="42"/>
      <c r="D43" s="47"/>
      <c r="E43" s="11"/>
      <c r="F43" s="11"/>
      <c r="G43" s="15"/>
      <c r="H43" s="28"/>
    </row>
    <row r="44" spans="1:13" x14ac:dyDescent="0.25">
      <c r="A44" s="129"/>
      <c r="B44" s="11"/>
      <c r="C44" s="42"/>
      <c r="D44" s="47"/>
      <c r="E44" s="11"/>
      <c r="F44" s="11"/>
      <c r="G44" s="15"/>
      <c r="H44" s="28"/>
    </row>
    <row r="45" spans="1:13" x14ac:dyDescent="0.25">
      <c r="A45" s="126"/>
      <c r="B45" s="5"/>
      <c r="C45" s="42"/>
      <c r="D45" s="48"/>
      <c r="E45" s="52"/>
      <c r="F45" s="10"/>
      <c r="G45" s="18"/>
      <c r="H45" s="112"/>
    </row>
    <row r="46" spans="1:13" x14ac:dyDescent="0.25">
      <c r="A46" s="126"/>
      <c r="B46" s="5"/>
      <c r="C46" s="5"/>
      <c r="D46" s="45"/>
      <c r="E46" s="10"/>
      <c r="F46" s="10"/>
      <c r="H46" s="112"/>
    </row>
    <row r="47" spans="1:13" x14ac:dyDescent="0.25">
      <c r="A47" s="126"/>
      <c r="B47" s="5"/>
      <c r="C47" s="5"/>
      <c r="D47" s="10"/>
      <c r="E47" s="10"/>
      <c r="F47" s="10"/>
      <c r="H47" s="112"/>
    </row>
    <row r="48" spans="1:13" x14ac:dyDescent="0.25">
      <c r="A48" s="127"/>
      <c r="B48" s="7"/>
      <c r="C48" s="7"/>
      <c r="D48" s="160"/>
      <c r="E48" s="160"/>
      <c r="F48" s="7"/>
      <c r="G48" s="8"/>
      <c r="H48" s="113"/>
      <c r="I48" s="6"/>
    </row>
    <row r="49" spans="1:11" x14ac:dyDescent="0.25">
      <c r="A49" s="128"/>
      <c r="B49" s="10"/>
      <c r="C49" s="10"/>
      <c r="D49" s="10"/>
      <c r="E49" s="10"/>
      <c r="F49" s="10"/>
      <c r="H49" s="112"/>
    </row>
    <row r="50" spans="1:11" x14ac:dyDescent="0.25">
      <c r="A50" s="129"/>
      <c r="B50" s="28"/>
      <c r="C50" s="10"/>
      <c r="D50" s="46"/>
      <c r="E50" s="10"/>
      <c r="F50" s="10"/>
      <c r="H50" s="112"/>
    </row>
    <row r="51" spans="1:11" x14ac:dyDescent="0.25">
      <c r="A51" s="128"/>
      <c r="B51" s="10"/>
      <c r="C51" s="10"/>
      <c r="D51" s="161"/>
      <c r="E51" s="161"/>
      <c r="F51" s="10"/>
      <c r="H51" s="112"/>
    </row>
    <row r="52" spans="1:11" x14ac:dyDescent="0.25">
      <c r="A52" s="129"/>
      <c r="B52" s="28"/>
      <c r="C52" s="10"/>
      <c r="D52" s="46"/>
      <c r="E52" s="11"/>
      <c r="F52" s="10"/>
      <c r="H52" s="28"/>
    </row>
    <row r="53" spans="1:11" x14ac:dyDescent="0.25">
      <c r="A53" s="128"/>
      <c r="B53" s="10"/>
      <c r="C53" s="10"/>
      <c r="D53" s="161"/>
      <c r="E53" s="161"/>
      <c r="F53" s="10"/>
      <c r="H53" s="28"/>
    </row>
    <row r="54" spans="1:11" x14ac:dyDescent="0.25">
      <c r="A54" s="126"/>
      <c r="B54" s="5"/>
      <c r="C54" s="42"/>
      <c r="D54" s="47"/>
      <c r="E54" s="11"/>
      <c r="F54" s="10"/>
      <c r="H54" s="28"/>
    </row>
    <row r="55" spans="1:11" x14ac:dyDescent="0.25">
      <c r="A55" s="130"/>
      <c r="B55" s="23"/>
      <c r="C55" s="42"/>
      <c r="D55" s="47"/>
      <c r="E55" s="11"/>
      <c r="F55" s="10"/>
      <c r="H55" s="114"/>
      <c r="K55" s="6"/>
    </row>
    <row r="56" spans="1:11" x14ac:dyDescent="0.25">
      <c r="A56" s="129"/>
      <c r="B56" s="11"/>
      <c r="C56" s="44"/>
      <c r="D56" s="47"/>
      <c r="E56" s="11"/>
      <c r="F56" s="10"/>
      <c r="H56" s="28"/>
    </row>
    <row r="57" spans="1:11" x14ac:dyDescent="0.25">
      <c r="A57" s="129"/>
      <c r="B57" s="11"/>
      <c r="C57" s="42"/>
      <c r="D57" s="47"/>
      <c r="E57" s="11"/>
      <c r="F57" s="10"/>
      <c r="H57" s="28"/>
    </row>
    <row r="58" spans="1:11" x14ac:dyDescent="0.25">
      <c r="A58" s="129"/>
      <c r="B58" s="11"/>
      <c r="C58" s="42"/>
      <c r="D58" s="43"/>
      <c r="E58" s="43"/>
      <c r="F58" s="43"/>
      <c r="G58" s="19"/>
      <c r="H58" s="115"/>
    </row>
    <row r="59" spans="1:11" x14ac:dyDescent="0.25">
      <c r="A59" s="129"/>
      <c r="B59" s="11"/>
      <c r="C59" s="42"/>
      <c r="D59" s="47"/>
      <c r="E59" s="11"/>
      <c r="F59" s="10"/>
      <c r="H59" s="28"/>
    </row>
    <row r="60" spans="1:11" x14ac:dyDescent="0.25">
      <c r="A60" s="129"/>
      <c r="B60" s="11"/>
      <c r="C60" s="42"/>
      <c r="D60" s="43"/>
      <c r="E60" s="43"/>
      <c r="F60" s="43"/>
      <c r="G60" s="19"/>
      <c r="H60" s="28"/>
    </row>
    <row r="61" spans="1:11" x14ac:dyDescent="0.25">
      <c r="A61" s="131"/>
      <c r="B61" s="17"/>
      <c r="C61" s="44"/>
      <c r="D61" s="47"/>
      <c r="E61" s="11"/>
      <c r="F61" s="10"/>
      <c r="H61" s="28"/>
    </row>
    <row r="62" spans="1:11" x14ac:dyDescent="0.25">
      <c r="A62" s="129"/>
      <c r="B62" s="11"/>
      <c r="C62" s="42"/>
      <c r="D62" s="47"/>
      <c r="E62" s="11"/>
      <c r="F62" s="10"/>
      <c r="H62" s="28"/>
    </row>
    <row r="63" spans="1:11" x14ac:dyDescent="0.25">
      <c r="A63" s="129"/>
      <c r="B63" s="11"/>
      <c r="C63" s="42"/>
      <c r="D63" s="47"/>
      <c r="E63" s="11"/>
      <c r="F63" s="10"/>
      <c r="H63" s="28"/>
    </row>
    <row r="64" spans="1:11" x14ac:dyDescent="0.25">
      <c r="A64" s="126"/>
      <c r="B64" s="5"/>
      <c r="C64" s="5"/>
      <c r="D64" s="153"/>
      <c r="E64" s="154"/>
      <c r="F64" s="10"/>
      <c r="H64" s="112"/>
    </row>
    <row r="65" spans="1:8" ht="15" customHeight="1" x14ac:dyDescent="0.25">
      <c r="A65" s="126"/>
      <c r="B65" s="5"/>
      <c r="C65" s="5"/>
      <c r="D65" s="153"/>
      <c r="E65" s="154"/>
      <c r="F65" s="10"/>
      <c r="H65" s="112"/>
    </row>
    <row r="66" spans="1:8" ht="18" customHeight="1" x14ac:dyDescent="0.25">
      <c r="A66" s="126"/>
      <c r="B66" s="5"/>
      <c r="C66" s="5"/>
      <c r="D66" s="10"/>
      <c r="E66" s="10"/>
      <c r="F66" s="10"/>
      <c r="H66" s="112"/>
    </row>
  </sheetData>
  <sheetProtection algorithmName="SHA-512" hashValue="yt80b4LGFZCpCw+NAzNr1GnrU5VoUCD+qITl+pPF9fsQzMnPGzo0FzoBi8iNO2WlZ4td6SZa/oYJBwWg7jRTgA==" saltValue="eDXN3PAzwJUT+/dSACBDYg==" spinCount="100000" sheet="1" selectLockedCells="1"/>
  <mergeCells count="17">
    <mergeCell ref="N3:U3"/>
    <mergeCell ref="D25:D26"/>
    <mergeCell ref="E25:E26"/>
    <mergeCell ref="D29:E29"/>
    <mergeCell ref="D51:E51"/>
    <mergeCell ref="D34:E34"/>
    <mergeCell ref="D7:E7"/>
    <mergeCell ref="I22:J23"/>
    <mergeCell ref="D32:E32"/>
    <mergeCell ref="D48:E48"/>
    <mergeCell ref="D9:E9"/>
    <mergeCell ref="D3:E4"/>
    <mergeCell ref="A1:H1"/>
    <mergeCell ref="C3:C4"/>
    <mergeCell ref="D64:D65"/>
    <mergeCell ref="E64:E65"/>
    <mergeCell ref="D53:E5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50" workbookViewId="0">
      <selection activeCell="G9" sqref="G9"/>
    </sheetView>
  </sheetViews>
  <sheetFormatPr defaultColWidth="8.85546875" defaultRowHeight="15" x14ac:dyDescent="0.25"/>
  <cols>
    <col min="1" max="1" width="25.28515625" style="132" customWidth="1"/>
    <col min="2" max="2" width="2.7109375" style="2" customWidth="1"/>
    <col min="3" max="3" width="3.28515625" style="2" customWidth="1"/>
    <col min="4" max="4" width="27.85546875" style="2" bestFit="1" customWidth="1"/>
    <col min="5" max="5" width="21.140625" style="2" customWidth="1"/>
    <col min="6" max="6" width="3.28515625" style="2" customWidth="1"/>
    <col min="7" max="7" width="3.140625" style="2" customWidth="1"/>
    <col min="8" max="8" width="30.85546875" style="2" bestFit="1" customWidth="1"/>
    <col min="9" max="16384" width="8.85546875" style="2"/>
  </cols>
  <sheetData>
    <row r="1" spans="1:8" ht="35.1" customHeight="1" thickBot="1" x14ac:dyDescent="0.3">
      <c r="A1" s="150" t="s">
        <v>52</v>
      </c>
      <c r="B1" s="150"/>
      <c r="C1" s="150"/>
      <c r="D1" s="150"/>
      <c r="E1" s="150"/>
      <c r="F1" s="150"/>
      <c r="G1" s="150"/>
      <c r="H1" s="150"/>
    </row>
    <row r="2" spans="1:8" ht="15.75" thickBot="1" x14ac:dyDescent="0.3">
      <c r="A2" s="133"/>
      <c r="C2" s="64"/>
      <c r="D2" s="147" t="s">
        <v>48</v>
      </c>
      <c r="E2" s="136"/>
      <c r="F2" s="64"/>
    </row>
    <row r="3" spans="1:8" ht="16.5" thickTop="1" thickBot="1" x14ac:dyDescent="0.3">
      <c r="A3" s="116"/>
      <c r="B3" s="5"/>
      <c r="C3" s="151" t="s">
        <v>41</v>
      </c>
      <c r="D3" s="148" t="s">
        <v>26</v>
      </c>
      <c r="E3" s="148"/>
      <c r="F3" s="68"/>
      <c r="G3" s="3"/>
      <c r="H3" s="35"/>
    </row>
    <row r="4" spans="1:8" ht="15.75" thickBot="1" x14ac:dyDescent="0.3">
      <c r="A4" s="134"/>
      <c r="B4" s="25"/>
      <c r="C4" s="152"/>
      <c r="D4" s="149"/>
      <c r="E4" s="149"/>
      <c r="F4" s="69"/>
      <c r="G4" s="8"/>
      <c r="H4" s="31"/>
    </row>
    <row r="5" spans="1:8" ht="15.75" thickBot="1" x14ac:dyDescent="0.3">
      <c r="A5" s="99" t="s">
        <v>47</v>
      </c>
      <c r="B5" s="10"/>
      <c r="C5" s="64"/>
      <c r="D5" s="62" t="s">
        <v>20</v>
      </c>
      <c r="E5" s="63" t="s">
        <v>45</v>
      </c>
      <c r="F5" s="70"/>
      <c r="G5" s="3"/>
      <c r="H5" s="98" t="s">
        <v>46</v>
      </c>
    </row>
    <row r="6" spans="1:8" ht="34.5" thickBot="1" x14ac:dyDescent="0.3">
      <c r="A6" s="120" t="s">
        <v>44</v>
      </c>
      <c r="B6" s="28"/>
      <c r="C6" s="64"/>
      <c r="D6" s="86" t="s">
        <v>34</v>
      </c>
      <c r="E6" s="12"/>
      <c r="F6" s="71"/>
      <c r="G6" s="3"/>
      <c r="H6" s="79"/>
    </row>
    <row r="7" spans="1:8" ht="15.75" thickBot="1" x14ac:dyDescent="0.3">
      <c r="A7" s="120"/>
      <c r="B7" s="10"/>
      <c r="C7" s="64"/>
      <c r="D7" s="166" t="str">
        <f>IF(E6="YES", "Entrée meets healthy standard.", "Continue to next question.")</f>
        <v>Continue to next question.</v>
      </c>
      <c r="E7" s="167"/>
      <c r="F7" s="71"/>
      <c r="G7" s="3"/>
      <c r="H7" s="61"/>
    </row>
    <row r="8" spans="1:8" ht="45.75" thickBot="1" x14ac:dyDescent="0.3">
      <c r="A8" s="118" t="s">
        <v>43</v>
      </c>
      <c r="B8" s="28"/>
      <c r="C8" s="64"/>
      <c r="D8" s="57" t="s">
        <v>35</v>
      </c>
      <c r="E8" s="14"/>
      <c r="F8" s="71"/>
      <c r="G8" s="3"/>
      <c r="H8" s="38"/>
    </row>
    <row r="9" spans="1:8" ht="15.75" thickBot="1" x14ac:dyDescent="0.3">
      <c r="A9" s="119"/>
      <c r="B9" s="10"/>
      <c r="C9" s="64"/>
      <c r="D9" s="166" t="str">
        <f>IF(E8="NO", "Entrée does not meet healthy standard.", "Continue to next question.")</f>
        <v>Continue to next question.</v>
      </c>
      <c r="E9" s="167"/>
      <c r="F9" s="71"/>
      <c r="G9" s="3"/>
      <c r="H9" s="61"/>
    </row>
    <row r="10" spans="1:8" ht="25.5" x14ac:dyDescent="0.25">
      <c r="A10" s="135"/>
      <c r="B10" s="23"/>
      <c r="C10" s="66">
        <v>1</v>
      </c>
      <c r="D10" s="53" t="s">
        <v>27</v>
      </c>
      <c r="E10" s="14"/>
      <c r="F10" s="83"/>
      <c r="G10" s="15"/>
      <c r="H10" s="37"/>
    </row>
    <row r="11" spans="1:8" ht="25.5" x14ac:dyDescent="0.25">
      <c r="A11" s="135"/>
      <c r="B11" s="23"/>
      <c r="C11" s="66">
        <v>2</v>
      </c>
      <c r="D11" s="53" t="s">
        <v>40</v>
      </c>
      <c r="E11" s="14"/>
      <c r="F11" s="74"/>
      <c r="G11" s="15"/>
      <c r="H11" s="36">
        <f>E11*E10</f>
        <v>0</v>
      </c>
    </row>
    <row r="12" spans="1:8" ht="25.5" x14ac:dyDescent="0.25">
      <c r="A12" s="122" t="s">
        <v>31</v>
      </c>
      <c r="B12" s="11"/>
      <c r="C12" s="80">
        <v>3</v>
      </c>
      <c r="D12" s="53" t="s">
        <v>28</v>
      </c>
      <c r="E12" s="14"/>
      <c r="F12" s="74"/>
      <c r="G12" s="15"/>
      <c r="H12" s="37" t="str">
        <f>IF(E12*E10&lt;=400, "PASS", "FAIL")</f>
        <v>PASS</v>
      </c>
    </row>
    <row r="13" spans="1:8" ht="25.5" x14ac:dyDescent="0.25">
      <c r="A13" s="122" t="s">
        <v>10</v>
      </c>
      <c r="B13" s="11"/>
      <c r="C13" s="66">
        <v>4</v>
      </c>
      <c r="D13" s="53" t="s">
        <v>21</v>
      </c>
      <c r="E13" s="14"/>
      <c r="F13" s="74"/>
      <c r="G13" s="15"/>
      <c r="H13" s="38" t="str">
        <f>IF(E13*E10&lt;=16, "PASS", "FAIL")</f>
        <v>PASS</v>
      </c>
    </row>
    <row r="14" spans="1:8" ht="25.5" x14ac:dyDescent="0.25">
      <c r="A14" s="122" t="s">
        <v>9</v>
      </c>
      <c r="B14" s="11"/>
      <c r="C14" s="66">
        <v>5</v>
      </c>
      <c r="D14" s="137" t="s">
        <v>38</v>
      </c>
      <c r="E14" s="138" t="e">
        <f>H14</f>
        <v>#DIV/0!</v>
      </c>
      <c r="F14" s="84"/>
      <c r="G14" s="19"/>
      <c r="H14" s="39" t="e">
        <f>IF((E13*9)/(E12*E10)&lt;=0.35, "PASS", "FAIL")</f>
        <v>#DIV/0!</v>
      </c>
    </row>
    <row r="15" spans="1:8" ht="25.5" x14ac:dyDescent="0.25">
      <c r="A15" s="122" t="s">
        <v>11</v>
      </c>
      <c r="B15" s="11"/>
      <c r="C15" s="66">
        <v>6</v>
      </c>
      <c r="D15" s="53" t="s">
        <v>23</v>
      </c>
      <c r="E15" s="14"/>
      <c r="F15" s="74"/>
      <c r="G15" s="15"/>
      <c r="H15" s="38" t="str">
        <f>IF(E15*E10&lt;=5, "PASS", "FAIL")</f>
        <v>PASS</v>
      </c>
    </row>
    <row r="16" spans="1:8" ht="25.5" x14ac:dyDescent="0.25">
      <c r="A16" s="122" t="s">
        <v>3</v>
      </c>
      <c r="B16" s="11"/>
      <c r="C16" s="66">
        <v>7</v>
      </c>
      <c r="D16" s="137" t="s">
        <v>37</v>
      </c>
      <c r="E16" s="138" t="e">
        <f>H16</f>
        <v>#DIV/0!</v>
      </c>
      <c r="F16" s="84"/>
      <c r="G16" s="19"/>
      <c r="H16" s="37" t="e">
        <f>IF((E15*9)/(E12*E10)&lt;=0.1, "PASS", "FAIL")</f>
        <v>#DIV/0!</v>
      </c>
    </row>
    <row r="17" spans="1:8" ht="25.5" x14ac:dyDescent="0.25">
      <c r="A17" s="121" t="s">
        <v>5</v>
      </c>
      <c r="B17" s="17"/>
      <c r="C17" s="81">
        <v>8</v>
      </c>
      <c r="D17" s="53" t="s">
        <v>32</v>
      </c>
      <c r="E17" s="14"/>
      <c r="F17" s="74"/>
      <c r="G17" s="15"/>
      <c r="H17" s="38" t="str">
        <f>IF(E17=0, "PASS", "FAIL")</f>
        <v>PASS</v>
      </c>
    </row>
    <row r="18" spans="1:8" ht="25.5" x14ac:dyDescent="0.25">
      <c r="A18" s="122" t="s">
        <v>30</v>
      </c>
      <c r="B18" s="11"/>
      <c r="C18" s="66">
        <v>9</v>
      </c>
      <c r="D18" s="53" t="s">
        <v>24</v>
      </c>
      <c r="E18" s="14"/>
      <c r="F18" s="74"/>
      <c r="G18" s="15"/>
      <c r="H18" s="38" t="str">
        <f>IF(E18*E10&lt;=600,"PASS","FAIL")</f>
        <v>PASS</v>
      </c>
    </row>
    <row r="19" spans="1:8" ht="26.25" thickBot="1" x14ac:dyDescent="0.3">
      <c r="A19" s="123" t="s">
        <v>12</v>
      </c>
      <c r="B19" s="11"/>
      <c r="C19" s="66">
        <v>10</v>
      </c>
      <c r="D19" s="87" t="s">
        <v>25</v>
      </c>
      <c r="E19" s="26"/>
      <c r="F19" s="85"/>
      <c r="G19" s="15"/>
      <c r="H19" s="41" t="str">
        <f>IF(E19*E10&lt;=15, "PASS", "FAIL")</f>
        <v>PASS</v>
      </c>
    </row>
    <row r="20" spans="1:8" ht="25.5" x14ac:dyDescent="0.25">
      <c r="B20" s="1"/>
      <c r="C20" s="66"/>
      <c r="D20" s="139" t="s">
        <v>51</v>
      </c>
      <c r="E20" s="140" t="e">
        <f>AND(H12= "PASS", H13="PASS", H14="PASS", H15="PASS", H16="PASS", H17="PASS", H18="PASS", H19="PASS")</f>
        <v>#DIV/0!</v>
      </c>
      <c r="F20" s="64"/>
      <c r="G20" s="18"/>
      <c r="H20" s="34"/>
    </row>
    <row r="21" spans="1:8" x14ac:dyDescent="0.25">
      <c r="B21" s="1"/>
      <c r="C21" s="82"/>
      <c r="D21" s="56"/>
      <c r="E21" s="64"/>
      <c r="F21" s="64"/>
      <c r="G21" s="3"/>
      <c r="H21" s="34"/>
    </row>
  </sheetData>
  <sheetProtection algorithmName="SHA-512" hashValue="iNTyYqab38aLpig98QpJhshP96zpxM1daPsI1ipqEwWpoyILDVMrXZlRdS39Gof4GmhEcX1KYZrgIUDeVRsilA==" saltValue="eHQd+Zj6WCr+9xsbpkDL9g==" spinCount="100000" sheet="1" selectLockedCells="1"/>
  <mergeCells count="5">
    <mergeCell ref="A1:H1"/>
    <mergeCell ref="D7:E7"/>
    <mergeCell ref="D9:E9"/>
    <mergeCell ref="D3:E4"/>
    <mergeCell ref="C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zoomScale="150" workbookViewId="0">
      <selection activeCell="G9" sqref="G9"/>
    </sheetView>
  </sheetViews>
  <sheetFormatPr defaultColWidth="8.85546875" defaultRowHeight="15" x14ac:dyDescent="0.25"/>
  <cols>
    <col min="1" max="1" width="24.42578125" style="2" customWidth="1"/>
    <col min="2" max="2" width="2.7109375" style="2" customWidth="1"/>
    <col min="3" max="3" width="3.28515625" style="2" customWidth="1"/>
    <col min="4" max="4" width="27.85546875" style="2" bestFit="1" customWidth="1"/>
    <col min="5" max="5" width="30.28515625" style="2" bestFit="1" customWidth="1"/>
    <col min="6" max="6" width="3.28515625" style="2" customWidth="1"/>
    <col min="7" max="7" width="3" style="2" customWidth="1"/>
    <col min="8" max="8" width="32" style="2" customWidth="1"/>
    <col min="9" max="16384" width="8.85546875" style="2"/>
  </cols>
  <sheetData>
    <row r="1" spans="1:21" ht="44.1" customHeight="1" thickBot="1" x14ac:dyDescent="0.3">
      <c r="A1" s="150" t="s">
        <v>52</v>
      </c>
      <c r="B1" s="150"/>
      <c r="C1" s="150"/>
      <c r="D1" s="150"/>
      <c r="E1" s="150"/>
      <c r="F1" s="150"/>
      <c r="G1" s="150"/>
      <c r="H1" s="150"/>
      <c r="I1" s="4"/>
      <c r="J1" s="97"/>
      <c r="K1" s="97"/>
      <c r="L1" s="97"/>
      <c r="M1" s="97"/>
      <c r="N1" s="97"/>
      <c r="O1" s="97"/>
      <c r="P1" s="97"/>
      <c r="Q1" s="97"/>
      <c r="R1" s="97"/>
      <c r="S1" s="97"/>
      <c r="T1" s="97"/>
      <c r="U1" s="97"/>
    </row>
    <row r="2" spans="1:21" ht="15.75" thickBot="1" x14ac:dyDescent="0.3">
      <c r="A2" s="133"/>
      <c r="C2" s="64"/>
      <c r="D2" s="144" t="s">
        <v>48</v>
      </c>
      <c r="E2" s="136"/>
      <c r="F2" s="64"/>
    </row>
    <row r="3" spans="1:21" ht="16.5" thickTop="1" thickBot="1" x14ac:dyDescent="0.3">
      <c r="A3" s="33"/>
      <c r="B3" s="1"/>
      <c r="C3" s="151" t="s">
        <v>41</v>
      </c>
      <c r="D3" s="172" t="s">
        <v>49</v>
      </c>
      <c r="E3" s="172"/>
      <c r="F3" s="90"/>
      <c r="G3" s="3"/>
      <c r="H3" s="34"/>
    </row>
    <row r="4" spans="1:21" ht="16.5" customHeight="1" thickBot="1" x14ac:dyDescent="0.3">
      <c r="A4" s="32"/>
      <c r="B4" s="25"/>
      <c r="C4" s="152"/>
      <c r="D4" s="149"/>
      <c r="E4" s="149"/>
      <c r="F4" s="69"/>
      <c r="G4" s="8"/>
      <c r="H4" s="31"/>
    </row>
    <row r="5" spans="1:21" ht="15.75" customHeight="1" thickBot="1" x14ac:dyDescent="0.3">
      <c r="A5" s="99" t="s">
        <v>47</v>
      </c>
      <c r="B5" s="10"/>
      <c r="C5" s="64"/>
      <c r="D5" s="62" t="s">
        <v>20</v>
      </c>
      <c r="E5" s="63" t="s">
        <v>45</v>
      </c>
      <c r="F5" s="70"/>
      <c r="G5" s="3"/>
      <c r="H5" s="98" t="s">
        <v>46</v>
      </c>
    </row>
    <row r="6" spans="1:21" ht="48.75" thickBot="1" x14ac:dyDescent="0.3">
      <c r="A6" s="120" t="s">
        <v>44</v>
      </c>
      <c r="B6" s="28"/>
      <c r="C6" s="64"/>
      <c r="D6" s="145" t="s">
        <v>33</v>
      </c>
      <c r="E6" s="12"/>
      <c r="F6" s="71"/>
      <c r="G6" s="3"/>
      <c r="H6" s="79"/>
    </row>
    <row r="7" spans="1:21" ht="15.75" thickBot="1" x14ac:dyDescent="0.3">
      <c r="A7" s="118"/>
      <c r="B7" s="10"/>
      <c r="C7" s="64"/>
      <c r="D7" s="166" t="str">
        <f>IF(E6="YES", "Meal meets healthy standard.", "Continue to next question.")</f>
        <v>Continue to next question.</v>
      </c>
      <c r="E7" s="167"/>
      <c r="F7" s="71"/>
      <c r="G7" s="3"/>
      <c r="H7" s="59"/>
    </row>
    <row r="8" spans="1:21" ht="60.75" thickBot="1" x14ac:dyDescent="0.3">
      <c r="A8" s="118" t="s">
        <v>43</v>
      </c>
      <c r="B8" s="28"/>
      <c r="C8" s="64"/>
      <c r="D8" s="146" t="s">
        <v>35</v>
      </c>
      <c r="E8" s="14"/>
      <c r="F8" s="71"/>
      <c r="G8" s="3"/>
      <c r="H8" s="38"/>
    </row>
    <row r="9" spans="1:21" ht="15.75" thickBot="1" x14ac:dyDescent="0.3">
      <c r="A9" s="59"/>
      <c r="B9" s="10"/>
      <c r="C9" s="64"/>
      <c r="D9" s="166" t="str">
        <f>IF(E8="NO", "Meal does not meet healthy standard.", "Continue to next question.")</f>
        <v>Continue to next question.</v>
      </c>
      <c r="E9" s="167"/>
      <c r="F9" s="71"/>
      <c r="G9" s="3"/>
      <c r="H9" s="38"/>
    </row>
    <row r="10" spans="1:21" ht="25.5" x14ac:dyDescent="0.25">
      <c r="A10" s="88"/>
      <c r="B10" s="5"/>
      <c r="C10" s="66">
        <v>1</v>
      </c>
      <c r="D10" s="53" t="s">
        <v>27</v>
      </c>
      <c r="E10" s="14"/>
      <c r="F10" s="91"/>
      <c r="G10" s="3"/>
      <c r="H10" s="38"/>
    </row>
    <row r="11" spans="1:21" ht="25.5" x14ac:dyDescent="0.25">
      <c r="A11" s="78"/>
      <c r="B11" s="23"/>
      <c r="C11" s="66">
        <v>2</v>
      </c>
      <c r="D11" s="53" t="s">
        <v>29</v>
      </c>
      <c r="E11" s="14"/>
      <c r="F11" s="92"/>
      <c r="G11" s="3"/>
      <c r="H11" s="36">
        <f>E11*E10</f>
        <v>0</v>
      </c>
    </row>
    <row r="12" spans="1:21" ht="25.5" x14ac:dyDescent="0.25">
      <c r="A12" s="40" t="s">
        <v>13</v>
      </c>
      <c r="B12" s="11"/>
      <c r="C12" s="80">
        <v>3</v>
      </c>
      <c r="D12" s="53" t="s">
        <v>28</v>
      </c>
      <c r="E12" s="14"/>
      <c r="F12" s="93"/>
      <c r="G12" s="3"/>
      <c r="H12" s="37" t="str">
        <f>IF(E12*E10&lt;=700, "PASS", "FAIL")</f>
        <v>PASS</v>
      </c>
    </row>
    <row r="13" spans="1:21" ht="25.5" x14ac:dyDescent="0.25">
      <c r="A13" s="40" t="s">
        <v>15</v>
      </c>
      <c r="B13" s="11"/>
      <c r="C13" s="66">
        <v>4</v>
      </c>
      <c r="D13" s="53" t="s">
        <v>21</v>
      </c>
      <c r="E13" s="14"/>
      <c r="F13" s="92"/>
      <c r="G13" s="3"/>
      <c r="H13" s="38" t="str">
        <f>IF(E13*E10&lt;=28, "PASS", "FAIL")</f>
        <v>PASS</v>
      </c>
    </row>
    <row r="14" spans="1:21" ht="25.5" x14ac:dyDescent="0.25">
      <c r="A14" s="40" t="s">
        <v>14</v>
      </c>
      <c r="B14" s="11"/>
      <c r="C14" s="66">
        <v>5</v>
      </c>
      <c r="D14" s="137" t="s">
        <v>38</v>
      </c>
      <c r="E14" s="141" t="e">
        <f>IF(H14="PASS", "YES", "NO")</f>
        <v>#DIV/0!</v>
      </c>
      <c r="F14" s="94"/>
      <c r="G14" s="19"/>
      <c r="H14" s="39" t="e">
        <f>IF((E13*9)/(E12*E10)&lt;=0.35, "PASS", "FAIL")</f>
        <v>#DIV/0!</v>
      </c>
    </row>
    <row r="15" spans="1:21" ht="25.5" x14ac:dyDescent="0.25">
      <c r="A15" s="40" t="s">
        <v>16</v>
      </c>
      <c r="B15" s="11"/>
      <c r="C15" s="66">
        <v>6</v>
      </c>
      <c r="D15" s="53" t="s">
        <v>23</v>
      </c>
      <c r="E15" s="14"/>
      <c r="F15" s="92"/>
      <c r="G15" s="3"/>
      <c r="H15" s="38" t="str">
        <f>IF(E15*E10&lt;=8, "PASS", "FAIL")</f>
        <v>PASS</v>
      </c>
    </row>
    <row r="16" spans="1:21" ht="25.5" x14ac:dyDescent="0.25">
      <c r="A16" s="40" t="s">
        <v>3</v>
      </c>
      <c r="B16" s="11"/>
      <c r="C16" s="66">
        <v>7</v>
      </c>
      <c r="D16" s="137" t="s">
        <v>37</v>
      </c>
      <c r="E16" s="141" t="e">
        <f>IF(H16="PASS", "YES", "NO")</f>
        <v>#DIV/0!</v>
      </c>
      <c r="F16" s="94"/>
      <c r="G16" s="19"/>
      <c r="H16" s="37" t="e">
        <f>IF((E15*9)/(E12*E10)&lt;=0.1, "PASS", "FAIL")</f>
        <v>#DIV/0!</v>
      </c>
    </row>
    <row r="17" spans="1:8" ht="25.5" x14ac:dyDescent="0.25">
      <c r="A17" s="60" t="s">
        <v>17</v>
      </c>
      <c r="B17" s="17"/>
      <c r="C17" s="81">
        <v>8</v>
      </c>
      <c r="D17" s="53" t="s">
        <v>32</v>
      </c>
      <c r="E17" s="14"/>
      <c r="F17" s="92"/>
      <c r="G17" s="3"/>
      <c r="H17" s="38" t="str">
        <f>IF(E17=0, "PASS", "FAIL")</f>
        <v>PASS</v>
      </c>
    </row>
    <row r="18" spans="1:8" ht="25.5" x14ac:dyDescent="0.25">
      <c r="A18" s="40" t="s">
        <v>18</v>
      </c>
      <c r="B18" s="11"/>
      <c r="C18" s="66">
        <v>9</v>
      </c>
      <c r="D18" s="53" t="s">
        <v>24</v>
      </c>
      <c r="E18" s="14"/>
      <c r="F18" s="92"/>
      <c r="G18" s="3"/>
      <c r="H18" s="38" t="str">
        <f>IF(E18*E10&lt;=1000,"PASS","FAIL")</f>
        <v>PASS</v>
      </c>
    </row>
    <row r="19" spans="1:8" ht="26.25" thickBot="1" x14ac:dyDescent="0.3">
      <c r="A19" s="41" t="s">
        <v>19</v>
      </c>
      <c r="B19" s="11"/>
      <c r="C19" s="66">
        <v>10</v>
      </c>
      <c r="D19" s="87" t="s">
        <v>25</v>
      </c>
      <c r="E19" s="26"/>
      <c r="F19" s="95"/>
      <c r="G19" s="3"/>
      <c r="H19" s="41" t="str">
        <f>IF(E19*E10&lt;=35, "PASS", "FAIL")</f>
        <v>PASS</v>
      </c>
    </row>
    <row r="20" spans="1:8" ht="15.75" customHeight="1" x14ac:dyDescent="0.25">
      <c r="A20" s="33"/>
      <c r="B20" s="1"/>
      <c r="C20" s="82"/>
      <c r="D20" s="168" t="s">
        <v>50</v>
      </c>
      <c r="E20" s="170" t="e">
        <f>AND(H12="PASS", H13="PASS", H14="PASS", H15="PASS", H16="PASS", H17="PASS", H18="PASS", H19="PASS")</f>
        <v>#DIV/0!</v>
      </c>
      <c r="F20" s="64"/>
      <c r="G20" s="3"/>
      <c r="H20" s="34"/>
    </row>
    <row r="21" spans="1:8" ht="15.75" customHeight="1" thickBot="1" x14ac:dyDescent="0.3">
      <c r="A21" s="33"/>
      <c r="B21" s="1"/>
      <c r="C21" s="82"/>
      <c r="D21" s="169"/>
      <c r="E21" s="171"/>
      <c r="F21" s="64"/>
      <c r="G21" s="3"/>
      <c r="H21" s="34"/>
    </row>
    <row r="22" spans="1:8" x14ac:dyDescent="0.25">
      <c r="A22" s="33"/>
      <c r="B22" s="5"/>
      <c r="C22" s="89"/>
      <c r="D22" s="90"/>
      <c r="E22" s="90"/>
      <c r="F22" s="90"/>
      <c r="G22" s="3"/>
      <c r="H22" s="34"/>
    </row>
  </sheetData>
  <sheetProtection algorithmName="SHA-512" hashValue="y1yfH+m/476OvFd5FaLwiA6a9wOC2KrmA4GJZnIaNbfv8ACzipfbrKpETiuD265wfoN+ui1kmpXsJvtnymgEgg==" saltValue="4B7ET7LGcKUHDwkdr2tUuQ==" spinCount="100000" sheet="1" selectLockedCells="1"/>
  <mergeCells count="7">
    <mergeCell ref="A1:H1"/>
    <mergeCell ref="C3:C4"/>
    <mergeCell ref="D7:E7"/>
    <mergeCell ref="D9:E9"/>
    <mergeCell ref="D20:D21"/>
    <mergeCell ref="E20:E21"/>
    <mergeCell ref="D3: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Snack Calculator</vt:lpstr>
      <vt:lpstr>Entree Calculator</vt:lpstr>
      <vt:lpstr>Meal Calculator</vt:lpstr>
    </vt:vector>
  </TitlesOfParts>
  <Company>UC Berkeley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Kyrie Bass</cp:lastModifiedBy>
  <dcterms:created xsi:type="dcterms:W3CDTF">2017-03-09T17:19:53Z</dcterms:created>
  <dcterms:modified xsi:type="dcterms:W3CDTF">2018-09-12T00:55:18Z</dcterms:modified>
</cp:coreProperties>
</file>