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ate1904="1"/>
  <bookViews>
    <workbookView xWindow="670" yWindow="70" windowWidth="12000" windowHeight="8350"/>
  </bookViews>
  <sheets>
    <sheet name="Energy Effic Compare" sheetId="1" r:id="rId1"/>
  </sheets>
  <definedNames>
    <definedName name="_xlnm.Print_Area" localSheetId="0">'Energy Effic Compare'!$B$2:$H$28</definedName>
  </definedNames>
  <calcPr calcId="171026"/>
</workbook>
</file>

<file path=xl/calcChain.xml><?xml version="1.0" encoding="utf-8"?>
<calcChain xmlns="http://schemas.openxmlformats.org/spreadsheetml/2006/main">
  <c r="H22" i="1" l="1"/>
  <c r="H24" i="1"/>
  <c r="H16" i="1"/>
  <c r="H17" i="1"/>
  <c r="H19" i="1"/>
  <c r="H21" i="1"/>
  <c r="H23" i="1"/>
  <c r="H25" i="1"/>
  <c r="F22" i="1"/>
  <c r="F24" i="1"/>
  <c r="F16" i="1"/>
  <c r="F17" i="1"/>
  <c r="F19" i="1"/>
  <c r="F21" i="1"/>
  <c r="F23" i="1"/>
  <c r="D22" i="1"/>
  <c r="D24" i="1"/>
  <c r="D21" i="1"/>
  <c r="D23" i="1"/>
  <c r="D16" i="1"/>
  <c r="D17" i="1"/>
  <c r="D19" i="1"/>
  <c r="C16" i="1"/>
  <c r="C17" i="1"/>
  <c r="E16" i="1"/>
  <c r="E17" i="1"/>
  <c r="G16" i="1"/>
  <c r="G17" i="1"/>
  <c r="G21" i="1"/>
  <c r="G23" i="1"/>
  <c r="G25" i="1"/>
  <c r="C21" i="1"/>
  <c r="C23" i="1"/>
  <c r="E21" i="1"/>
  <c r="E23" i="1"/>
  <c r="E25" i="1"/>
  <c r="E22" i="1"/>
  <c r="E24" i="1"/>
  <c r="E26" i="1"/>
  <c r="E27" i="1"/>
  <c r="C22" i="1"/>
  <c r="G22" i="1"/>
  <c r="G24" i="1"/>
  <c r="C24" i="1"/>
  <c r="D18" i="1"/>
  <c r="C19" i="1"/>
  <c r="G26" i="1"/>
  <c r="C25" i="1"/>
  <c r="C26" i="1"/>
  <c r="C27" i="1"/>
  <c r="F26" i="1"/>
  <c r="F25" i="1"/>
  <c r="F27" i="1"/>
  <c r="F28" i="1"/>
  <c r="G27" i="1"/>
  <c r="D25" i="1"/>
  <c r="E19" i="1"/>
  <c r="F18" i="1"/>
  <c r="D26" i="1"/>
  <c r="H18" i="1"/>
  <c r="H26" i="1"/>
  <c r="H27" i="1"/>
  <c r="G19" i="1"/>
  <c r="H28" i="1"/>
  <c r="D27" i="1"/>
  <c r="D28" i="1"/>
</calcChain>
</file>

<file path=xl/sharedStrings.xml><?xml version="1.0" encoding="utf-8"?>
<sst xmlns="http://schemas.openxmlformats.org/spreadsheetml/2006/main" count="42" uniqueCount="38">
  <si>
    <t xml:space="preserve">   ENERGY COSTS FOR DIFFERENT IRRIGATION SYSTEMS AND EFFICIENCIES</t>
  </si>
  <si>
    <t>Average energy cost/kwh over season:</t>
  </si>
  <si>
    <t xml:space="preserve">   Crop:  Almonds</t>
  </si>
  <si>
    <t>Acreage:</t>
  </si>
  <si>
    <t>Crop ET (in):</t>
  </si>
  <si>
    <t>Old pump flow (gpm):</t>
  </si>
  <si>
    <t>Deep Well Pumping Level (ft):</t>
  </si>
  <si>
    <t>Improved flow (gpm):</t>
  </si>
  <si>
    <t xml:space="preserve"> Example:  Border (Old) shows data and energy costs that are often found in old systems.</t>
  </si>
  <si>
    <t xml:space="preserve">                 Border (Potential) shows data and costs after reasonable improvements.</t>
  </si>
  <si>
    <t>MICROSPRINKLER (FANJET)</t>
  </si>
  <si>
    <t>Blake Sanden</t>
  </si>
  <si>
    <t xml:space="preserve">         BORDER</t>
  </si>
  <si>
    <t xml:space="preserve">             DRIP</t>
  </si>
  <si>
    <t>Irrigation &amp; Agronomy Farm Advisor</t>
  </si>
  <si>
    <t>(Old)</t>
  </si>
  <si>
    <t>(Potential)</t>
  </si>
  <si>
    <t>University of California Cooperative Extension</t>
  </si>
  <si>
    <t>Pumping Efficiency</t>
  </si>
  <si>
    <t>1031 S. Mt Vernon Ave.</t>
  </si>
  <si>
    <t>Distribution Uniformity</t>
  </si>
  <si>
    <t>Bakersfield, CA 93307</t>
  </si>
  <si>
    <t>Required Water (in)</t>
  </si>
  <si>
    <t>(661) 868-6218</t>
  </si>
  <si>
    <t>Total Water (ac-ft)</t>
  </si>
  <si>
    <t>(661) 868-6208 (fax)</t>
  </si>
  <si>
    <t>Water Saved (ac-ft)</t>
  </si>
  <si>
    <t>blsanden@ucdavis.edu</t>
  </si>
  <si>
    <t>Hours On for Season</t>
  </si>
  <si>
    <t>Booster Pressure (psi)</t>
  </si>
  <si>
    <t>Booster HP Reqd</t>
  </si>
  <si>
    <t>Well HP Reqd</t>
  </si>
  <si>
    <t>Booster KWH/ac-ft</t>
  </si>
  <si>
    <t>Well KWH/ac-ft</t>
  </si>
  <si>
    <t>Total Booster KWH</t>
  </si>
  <si>
    <t>Total Well KWH</t>
  </si>
  <si>
    <t>Total Energy Cost</t>
  </si>
  <si>
    <t>Potential Annual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</si>
</sst>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164" formatCode="0.0"/>
    <numFmt numFmtId="165" formatCode="0\ %"/>
  </numFmts>
  <fonts count="10">
    <font>
      <sz val="10"/>
      <name val="Geneva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Geneva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165" fontId="2" fillId="0" borderId="6" xfId="0" applyNumberFormat="1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0" borderId="5" xfId="0" applyNumberFormat="1" applyFont="1" applyBorder="1"/>
    <xf numFmtId="0" fontId="2" fillId="0" borderId="11" xfId="0" applyFont="1" applyBorder="1" applyAlignment="1">
      <alignment horizontal="right"/>
    </xf>
    <xf numFmtId="5" fontId="3" fillId="0" borderId="12" xfId="0" applyNumberFormat="1" applyFont="1" applyBorder="1"/>
    <xf numFmtId="164" fontId="2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2" fillId="0" borderId="15" xfId="0" applyNumberFormat="1" applyFont="1" applyBorder="1" applyAlignment="1">
      <alignment horizontal="right"/>
    </xf>
    <xf numFmtId="0" fontId="3" fillId="2" borderId="16" xfId="0" applyFont="1" applyFill="1" applyBorder="1" applyAlignment="1">
      <alignment horizontal="right"/>
    </xf>
    <xf numFmtId="0" fontId="3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right"/>
    </xf>
    <xf numFmtId="0" fontId="2" fillId="2" borderId="19" xfId="0" applyFont="1" applyFill="1" applyBorder="1" applyAlignment="1">
      <alignment horizontal="center"/>
    </xf>
    <xf numFmtId="0" fontId="2" fillId="0" borderId="20" xfId="0" applyFont="1" applyBorder="1" applyAlignment="1">
      <alignment horizontal="right"/>
    </xf>
    <xf numFmtId="5" fontId="3" fillId="0" borderId="6" xfId="0" applyNumberFormat="1" applyFont="1" applyBorder="1"/>
    <xf numFmtId="5" fontId="3" fillId="0" borderId="7" xfId="0" applyNumberFormat="1" applyFont="1" applyBorder="1"/>
    <xf numFmtId="5" fontId="3" fillId="0" borderId="21" xfId="0" applyNumberFormat="1" applyFont="1" applyBorder="1"/>
    <xf numFmtId="5" fontId="3" fillId="0" borderId="8" xfId="0" applyNumberFormat="1" applyFont="1" applyBorder="1"/>
    <xf numFmtId="0" fontId="6" fillId="0" borderId="22" xfId="0" applyFont="1" applyBorder="1"/>
    <xf numFmtId="0" fontId="7" fillId="0" borderId="23" xfId="0" applyFont="1" applyBorder="1"/>
    <xf numFmtId="5" fontId="8" fillId="0" borderId="24" xfId="0" applyNumberFormat="1" applyFont="1" applyBorder="1"/>
    <xf numFmtId="0" fontId="9" fillId="0" borderId="23" xfId="0" applyFont="1" applyBorder="1"/>
    <xf numFmtId="5" fontId="8" fillId="0" borderId="25" xfId="0" applyNumberFormat="1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6" xfId="0" applyFont="1" applyBorder="1" applyAlignment="1">
      <alignment horizontal="right"/>
    </xf>
    <xf numFmtId="7" fontId="2" fillId="0" borderId="27" xfId="0" applyNumberFormat="1" applyFont="1" applyBorder="1" applyAlignment="1">
      <alignment horizontal="center"/>
    </xf>
    <xf numFmtId="0" fontId="3" fillId="0" borderId="27" xfId="0" applyFont="1" applyBorder="1"/>
    <xf numFmtId="0" fontId="3" fillId="0" borderId="28" xfId="0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3" fontId="3" fillId="0" borderId="5" xfId="0" applyNumberFormat="1" applyFont="1" applyBorder="1"/>
    <xf numFmtId="0" fontId="2" fillId="0" borderId="0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showGridLines="0" tabSelected="1" workbookViewId="0">
      <selection activeCell="J9" sqref="J9"/>
    </sheetView>
  </sheetViews>
  <sheetFormatPr defaultColWidth="10.7265625" defaultRowHeight="11.5"/>
  <cols>
    <col min="1" max="1" width="10.7265625" style="1" customWidth="1"/>
    <col min="2" max="2" width="21.54296875" style="1" customWidth="1"/>
    <col min="3" max="8" width="9" style="1" customWidth="1"/>
    <col min="9" max="9" width="7.81640625" style="1" customWidth="1"/>
    <col min="10" max="16384" width="10.7265625" style="1"/>
  </cols>
  <sheetData>
    <row r="1" spans="2:10" ht="12" thickBot="1"/>
    <row r="2" spans="2:10" ht="13.5" customHeight="1">
      <c r="B2" s="2" t="s">
        <v>0</v>
      </c>
      <c r="C2" s="3"/>
      <c r="D2" s="3"/>
      <c r="E2" s="3"/>
      <c r="F2" s="3"/>
      <c r="G2" s="3"/>
      <c r="H2" s="4"/>
      <c r="I2" s="5"/>
    </row>
    <row r="3" spans="2:10" ht="13.5" customHeight="1" thickBot="1">
      <c r="B3" s="45"/>
      <c r="C3" s="46"/>
      <c r="D3" s="47" t="s">
        <v>1</v>
      </c>
      <c r="E3" s="48">
        <v>0.14000000000000001</v>
      </c>
      <c r="F3" s="49"/>
      <c r="G3" s="49"/>
      <c r="H3" s="50"/>
      <c r="I3" s="5"/>
    </row>
    <row r="4" spans="2:10" ht="6" customHeight="1">
      <c r="B4" s="6"/>
      <c r="C4" s="7"/>
      <c r="D4" s="7"/>
      <c r="E4" s="7"/>
      <c r="F4" s="7"/>
      <c r="G4" s="7"/>
      <c r="H4" s="8"/>
      <c r="I4" s="5"/>
    </row>
    <row r="5" spans="2:10" ht="13.5" customHeight="1">
      <c r="B5" s="9" t="s">
        <v>2</v>
      </c>
      <c r="C5" s="10"/>
      <c r="D5" s="11" t="s">
        <v>3</v>
      </c>
      <c r="E5" s="12">
        <v>150</v>
      </c>
      <c r="F5" s="7"/>
      <c r="G5" s="11" t="s">
        <v>4</v>
      </c>
      <c r="H5" s="13">
        <v>52</v>
      </c>
      <c r="I5" s="5"/>
    </row>
    <row r="6" spans="2:10" ht="13.5" customHeight="1">
      <c r="B6" s="31" t="s">
        <v>5</v>
      </c>
      <c r="C6" s="32">
        <v>1100</v>
      </c>
      <c r="D6" s="10"/>
      <c r="E6" s="10"/>
      <c r="F6" s="10"/>
      <c r="G6" s="11" t="s">
        <v>6</v>
      </c>
      <c r="H6" s="13">
        <v>220</v>
      </c>
      <c r="I6" s="5"/>
    </row>
    <row r="7" spans="2:10" ht="13.5" customHeight="1">
      <c r="B7" s="33" t="s">
        <v>7</v>
      </c>
      <c r="C7" s="34">
        <v>1400</v>
      </c>
      <c r="D7" s="10"/>
      <c r="E7" s="10"/>
      <c r="F7" s="10"/>
      <c r="G7" s="11"/>
      <c r="H7" s="13"/>
      <c r="I7" s="5"/>
    </row>
    <row r="8" spans="2:10" ht="6" customHeight="1">
      <c r="B8" s="14"/>
      <c r="C8" s="12"/>
      <c r="D8" s="10"/>
      <c r="E8" s="10"/>
      <c r="F8" s="10"/>
      <c r="G8" s="11"/>
      <c r="H8" s="13"/>
      <c r="I8" s="5"/>
    </row>
    <row r="9" spans="2:10" ht="12.5">
      <c r="B9" s="6" t="s">
        <v>8</v>
      </c>
      <c r="C9" s="7"/>
      <c r="D9" s="7"/>
      <c r="E9" s="7"/>
      <c r="F9" s="7"/>
      <c r="G9" s="7"/>
      <c r="H9" s="8"/>
      <c r="I9" s="5"/>
    </row>
    <row r="10" spans="2:10" ht="12" customHeight="1">
      <c r="B10" s="6" t="s">
        <v>9</v>
      </c>
      <c r="C10" s="7"/>
      <c r="D10" s="7"/>
      <c r="E10" s="7"/>
      <c r="F10" s="7"/>
      <c r="G10" s="7"/>
      <c r="H10" s="8"/>
      <c r="I10" s="5"/>
    </row>
    <row r="11" spans="2:10" ht="12.5">
      <c r="B11" s="6"/>
      <c r="C11" s="7"/>
      <c r="D11" s="7"/>
      <c r="E11" s="7"/>
      <c r="F11" s="7"/>
      <c r="G11" s="54" t="s">
        <v>10</v>
      </c>
      <c r="H11" s="55"/>
      <c r="I11" s="5"/>
      <c r="J11" s="5" t="s">
        <v>11</v>
      </c>
    </row>
    <row r="12" spans="2:10" ht="13">
      <c r="B12" s="6"/>
      <c r="C12" s="10" t="s">
        <v>12</v>
      </c>
      <c r="D12" s="10"/>
      <c r="E12" s="10" t="s">
        <v>13</v>
      </c>
      <c r="F12" s="10"/>
      <c r="G12" s="56"/>
      <c r="H12" s="55"/>
      <c r="I12" s="5"/>
      <c r="J12" s="5" t="s">
        <v>14</v>
      </c>
    </row>
    <row r="13" spans="2:10" ht="13" thickBot="1">
      <c r="B13" s="6"/>
      <c r="C13" s="29" t="s">
        <v>15</v>
      </c>
      <c r="D13" s="29" t="s">
        <v>16</v>
      </c>
      <c r="E13" s="29" t="s">
        <v>15</v>
      </c>
      <c r="F13" s="29" t="s">
        <v>16</v>
      </c>
      <c r="G13" s="29" t="s">
        <v>15</v>
      </c>
      <c r="H13" s="15" t="s">
        <v>16</v>
      </c>
      <c r="I13" s="5"/>
      <c r="J13" s="5" t="s">
        <v>17</v>
      </c>
    </row>
    <row r="14" spans="2:10" ht="15" customHeight="1" thickTop="1">
      <c r="B14" s="14" t="s">
        <v>18</v>
      </c>
      <c r="C14" s="16">
        <v>0.5</v>
      </c>
      <c r="D14" s="17">
        <v>0.65</v>
      </c>
      <c r="E14" s="16">
        <v>0.5</v>
      </c>
      <c r="F14" s="17">
        <v>0.65</v>
      </c>
      <c r="G14" s="16">
        <v>0.5</v>
      </c>
      <c r="H14" s="18">
        <v>0.65</v>
      </c>
      <c r="I14" s="5"/>
      <c r="J14" s="5" t="s">
        <v>19</v>
      </c>
    </row>
    <row r="15" spans="2:10" ht="15" customHeight="1">
      <c r="B15" s="14" t="s">
        <v>20</v>
      </c>
      <c r="C15" s="19">
        <v>0.7</v>
      </c>
      <c r="D15" s="20">
        <v>0.85</v>
      </c>
      <c r="E15" s="19">
        <v>0.8</v>
      </c>
      <c r="F15" s="20">
        <v>0.93</v>
      </c>
      <c r="G15" s="19">
        <v>0.8</v>
      </c>
      <c r="H15" s="21">
        <v>0.9</v>
      </c>
      <c r="I15" s="5"/>
      <c r="J15" s="5" t="s">
        <v>21</v>
      </c>
    </row>
    <row r="16" spans="2:10" ht="15" customHeight="1">
      <c r="B16" s="14" t="s">
        <v>22</v>
      </c>
      <c r="C16" s="22">
        <f t="shared" ref="C16:H16" si="0">$H$5/C15</f>
        <v>74.285714285714292</v>
      </c>
      <c r="D16" s="23">
        <f t="shared" si="0"/>
        <v>61.176470588235297</v>
      </c>
      <c r="E16" s="22">
        <f t="shared" si="0"/>
        <v>65</v>
      </c>
      <c r="F16" s="23">
        <f t="shared" si="0"/>
        <v>55.913978494623656</v>
      </c>
      <c r="G16" s="22">
        <f t="shared" si="0"/>
        <v>65</v>
      </c>
      <c r="H16" s="24">
        <f t="shared" si="0"/>
        <v>57.777777777777779</v>
      </c>
      <c r="I16" s="5"/>
      <c r="J16" s="5" t="s">
        <v>23</v>
      </c>
    </row>
    <row r="17" spans="2:10" ht="15" customHeight="1" thickBot="1">
      <c r="B17" s="14" t="s">
        <v>24</v>
      </c>
      <c r="C17" s="22">
        <f t="shared" ref="C17:H17" si="1">C16/12*$E$5</f>
        <v>928.57142857142856</v>
      </c>
      <c r="D17" s="23">
        <f t="shared" si="1"/>
        <v>764.70588235294122</v>
      </c>
      <c r="E17" s="22">
        <f t="shared" si="1"/>
        <v>812.5</v>
      </c>
      <c r="F17" s="23">
        <f t="shared" si="1"/>
        <v>698.92473118279565</v>
      </c>
      <c r="G17" s="22">
        <f t="shared" si="1"/>
        <v>812.5</v>
      </c>
      <c r="H17" s="24">
        <f t="shared" si="1"/>
        <v>722.22222222222229</v>
      </c>
      <c r="I17" s="5"/>
      <c r="J17" s="5" t="s">
        <v>25</v>
      </c>
    </row>
    <row r="18" spans="2:10" ht="15" customHeight="1" thickTop="1" thickBot="1">
      <c r="B18" s="25" t="s">
        <v>26</v>
      </c>
      <c r="C18" s="26"/>
      <c r="D18" s="27">
        <f>C17-D17</f>
        <v>163.86554621848734</v>
      </c>
      <c r="E18" s="28"/>
      <c r="F18" s="27">
        <f>E17-F17</f>
        <v>113.57526881720435</v>
      </c>
      <c r="G18" s="28"/>
      <c r="H18" s="30">
        <f>G17-H17</f>
        <v>90.277777777777715</v>
      </c>
      <c r="I18" s="5"/>
      <c r="J18" s="5" t="s">
        <v>27</v>
      </c>
    </row>
    <row r="19" spans="2:10" ht="15" customHeight="1" thickTop="1">
      <c r="B19" s="14" t="s">
        <v>28</v>
      </c>
      <c r="C19" s="51">
        <f>C17*43560/(($C$6/449)*3600)</f>
        <v>4586.2142857142853</v>
      </c>
      <c r="D19" s="52">
        <f>D17*43560/(($C$7/449)*3600)</f>
        <v>2967.5504201680674</v>
      </c>
      <c r="E19" s="51">
        <f>E17*43560/(($C$6/449)*3600)</f>
        <v>4012.9375</v>
      </c>
      <c r="F19" s="52">
        <f>F17*43560/(($C$7/449)*3600)</f>
        <v>2712.2772657450073</v>
      </c>
      <c r="G19" s="51">
        <f>G17*43560/(($C$6/449)*3600)</f>
        <v>4012.9375</v>
      </c>
      <c r="H19" s="53">
        <f>H17*43560/(($C$7/449)*3600)</f>
        <v>2802.6865079365084</v>
      </c>
      <c r="I19" s="5"/>
    </row>
    <row r="20" spans="2:10" ht="15" customHeight="1">
      <c r="B20" s="14" t="s">
        <v>29</v>
      </c>
      <c r="C20" s="51">
        <v>0</v>
      </c>
      <c r="D20" s="52">
        <v>0</v>
      </c>
      <c r="E20" s="51">
        <v>35</v>
      </c>
      <c r="F20" s="52">
        <v>45</v>
      </c>
      <c r="G20" s="51">
        <v>35</v>
      </c>
      <c r="H20" s="53">
        <v>45</v>
      </c>
      <c r="I20" s="5"/>
    </row>
    <row r="21" spans="2:10" ht="15" customHeight="1">
      <c r="B21" s="14" t="s">
        <v>30</v>
      </c>
      <c r="C21" s="51">
        <f>C20*2.31*$C$6/3960/C14</f>
        <v>0</v>
      </c>
      <c r="D21" s="52">
        <f>D20*2.31*$C$7/3960/D14</f>
        <v>0</v>
      </c>
      <c r="E21" s="51">
        <f>E20*2.31*$C$6/3960/E14</f>
        <v>44.916666666666671</v>
      </c>
      <c r="F21" s="52">
        <f>F20*2.31*$C$7/3960/F14</f>
        <v>56.538461538461533</v>
      </c>
      <c r="G21" s="51">
        <f>G20*2.31*$C$6/3960/G14</f>
        <v>44.916666666666671</v>
      </c>
      <c r="H21" s="53">
        <f>H20*2.31*$C$7/3960/H14</f>
        <v>56.538461538461533</v>
      </c>
      <c r="I21" s="5"/>
    </row>
    <row r="22" spans="2:10" ht="15" customHeight="1">
      <c r="B22" s="14" t="s">
        <v>31</v>
      </c>
      <c r="C22" s="51">
        <f>$H$6*$C$6/3960/C14</f>
        <v>122.22222222222223</v>
      </c>
      <c r="D22" s="52">
        <f>$H$6*$C$7/3960/D14</f>
        <v>119.65811965811965</v>
      </c>
      <c r="E22" s="51">
        <f>$H$6*$C$6/3960/E14</f>
        <v>122.22222222222223</v>
      </c>
      <c r="F22" s="52">
        <f>$H$6*$C$7/3960/F14</f>
        <v>119.65811965811965</v>
      </c>
      <c r="G22" s="51">
        <f>$H$6*$C$6/3960/G14</f>
        <v>122.22222222222223</v>
      </c>
      <c r="H22" s="53">
        <f>$H$6*$C$7/3960/H14</f>
        <v>119.65811965811965</v>
      </c>
      <c r="I22" s="5"/>
    </row>
    <row r="23" spans="2:10" ht="15" customHeight="1">
      <c r="B23" s="14" t="s">
        <v>32</v>
      </c>
      <c r="C23" s="51">
        <f>C21/1.341*43560/($C$6/449*3600)</f>
        <v>0</v>
      </c>
      <c r="D23" s="52">
        <f>D21/1.341*43560/($C$7/449*3600)</f>
        <v>0</v>
      </c>
      <c r="E23" s="51">
        <f>E21/1.341*43560/($C$6/449*3600)</f>
        <v>165.4313323390505</v>
      </c>
      <c r="F23" s="52">
        <f>F21/1.341*43560/($C$7/449*3600)</f>
        <v>163.61340561004988</v>
      </c>
      <c r="G23" s="51">
        <f>G21/1.341*43560/($C$6/449*3600)</f>
        <v>165.4313323390505</v>
      </c>
      <c r="H23" s="53">
        <f>H21/1.341*43560/($C$7/449*3600)</f>
        <v>163.61340561004988</v>
      </c>
      <c r="I23" s="5"/>
    </row>
    <row r="24" spans="2:10" ht="15" customHeight="1">
      <c r="B24" s="14" t="s">
        <v>33</v>
      </c>
      <c r="C24" s="51">
        <f>C22/1.341*(43560/(($C$6/449)*3600))</f>
        <v>450.15328527632784</v>
      </c>
      <c r="D24" s="52">
        <f>D22/1.341*(43560/(($C$7/449)*3600))</f>
        <v>346.27175790486746</v>
      </c>
      <c r="E24" s="51">
        <f>E22/1.341*(43560/(($C$6/449)*3600))</f>
        <v>450.15328527632784</v>
      </c>
      <c r="F24" s="52">
        <f>F22/1.341*(43560/(($C$7/449)*3600))</f>
        <v>346.27175790486746</v>
      </c>
      <c r="G24" s="51">
        <f>G22/1.341*(43560/(($C$6/449)*3600))</f>
        <v>450.15328527632784</v>
      </c>
      <c r="H24" s="53">
        <f>H22/1.341*(43560/(($C$7/449)*3600))</f>
        <v>346.27175790486746</v>
      </c>
      <c r="I24" s="5"/>
    </row>
    <row r="25" spans="2:10" ht="15" customHeight="1">
      <c r="B25" s="14" t="s">
        <v>34</v>
      </c>
      <c r="C25" s="51">
        <f t="shared" ref="C25:H25" si="2">C23*C17</f>
        <v>0</v>
      </c>
      <c r="D25" s="52">
        <f t="shared" si="2"/>
        <v>0</v>
      </c>
      <c r="E25" s="51">
        <f t="shared" si="2"/>
        <v>134412.95752547853</v>
      </c>
      <c r="F25" s="52">
        <f t="shared" si="2"/>
        <v>114353.45553390583</v>
      </c>
      <c r="G25" s="51">
        <f t="shared" si="2"/>
        <v>134412.95752547853</v>
      </c>
      <c r="H25" s="53">
        <f t="shared" si="2"/>
        <v>118165.23738503603</v>
      </c>
      <c r="I25" s="5"/>
    </row>
    <row r="26" spans="2:10" ht="15" customHeight="1" thickBot="1">
      <c r="B26" s="14" t="s">
        <v>35</v>
      </c>
      <c r="C26" s="51">
        <f t="shared" ref="C26:H26" si="3">C24*C17</f>
        <v>417999.47918516153</v>
      </c>
      <c r="D26" s="52">
        <f t="shared" si="3"/>
        <v>264796.0501625457</v>
      </c>
      <c r="E26" s="51">
        <f t="shared" si="3"/>
        <v>365749.54428701638</v>
      </c>
      <c r="F26" s="52">
        <f t="shared" si="3"/>
        <v>242017.89530985357</v>
      </c>
      <c r="G26" s="51">
        <f t="shared" si="3"/>
        <v>365749.54428701638</v>
      </c>
      <c r="H26" s="53">
        <f t="shared" si="3"/>
        <v>250085.15848684873</v>
      </c>
      <c r="I26" s="5"/>
    </row>
    <row r="27" spans="2:10" ht="15" customHeight="1" thickTop="1" thickBot="1">
      <c r="B27" s="35" t="s">
        <v>36</v>
      </c>
      <c r="C27" s="36">
        <f t="shared" ref="C27:H27" si="4">(C25+C26)*$E$3</f>
        <v>58519.927085922616</v>
      </c>
      <c r="D27" s="37">
        <f t="shared" si="4"/>
        <v>37071.447022756402</v>
      </c>
      <c r="E27" s="36">
        <f t="shared" si="4"/>
        <v>70022.750253749298</v>
      </c>
      <c r="F27" s="37">
        <f t="shared" si="4"/>
        <v>49891.989118126316</v>
      </c>
      <c r="G27" s="38">
        <f t="shared" si="4"/>
        <v>70022.750253749298</v>
      </c>
      <c r="H27" s="39">
        <f t="shared" si="4"/>
        <v>51555.055422063873</v>
      </c>
      <c r="I27" s="5"/>
    </row>
    <row r="28" spans="2:10" ht="18.75" customHeight="1" thickBot="1">
      <c r="B28" s="40" t="s">
        <v>37</v>
      </c>
      <c r="C28" s="41"/>
      <c r="D28" s="42">
        <f>C27-D27</f>
        <v>21448.480063166215</v>
      </c>
      <c r="E28" s="43"/>
      <c r="F28" s="42">
        <f>E27-F27</f>
        <v>20130.761135622983</v>
      </c>
      <c r="G28" s="43"/>
      <c r="H28" s="44">
        <f>G27-H27</f>
        <v>18467.694831685425</v>
      </c>
      <c r="I28" s="5"/>
    </row>
  </sheetData>
  <mergeCells count="1">
    <mergeCell ref="G11:H12"/>
  </mergeCells>
  <phoneticPr fontId="5" type="noConversion"/>
  <printOptions horizontalCentered="1" verticalCentered="1" gridLinesSet="0"/>
  <pageMargins left="1" right="1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Energy Effic Compare</vt:lpstr>
      <vt:lpstr>'Energy Effic Compare'!Print_Area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</dc:creator>
  <cp:lastModifiedBy>Carol Heaton</cp:lastModifiedBy>
  <cp:revision/>
  <dcterms:created xsi:type="dcterms:W3CDTF">2006-04-18T21:42:51Z</dcterms:created>
  <dcterms:modified xsi:type="dcterms:W3CDTF">2016-06-08T16:53:14Z</dcterms:modified>
</cp:coreProperties>
</file>