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3000" yWindow="140" windowWidth="28240" windowHeight="20180" tabRatio="500"/>
  </bookViews>
  <sheets>
    <sheet name="Sheet1" sheetId="1" r:id="rId1"/>
  </sheets>
  <definedNames>
    <definedName name="_xlnm.Print_Area" localSheetId="0">Sheet1!$A$1:$L$112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1" i="1" l="1"/>
  <c r="A130" i="1"/>
  <c r="A129" i="1"/>
  <c r="A128" i="1"/>
  <c r="A127" i="1"/>
  <c r="D9" i="1"/>
  <c r="C68" i="1"/>
  <c r="C70" i="1"/>
  <c r="E68" i="1"/>
  <c r="E70" i="1"/>
  <c r="E71" i="1"/>
  <c r="E53" i="1"/>
  <c r="E54" i="1"/>
  <c r="E73" i="1"/>
  <c r="E80" i="1"/>
  <c r="E81" i="1"/>
  <c r="G53" i="1"/>
  <c r="G54" i="1"/>
  <c r="E75" i="1"/>
  <c r="E82" i="1"/>
  <c r="H68" i="1"/>
  <c r="H70" i="1"/>
  <c r="H71" i="1"/>
  <c r="H73" i="1"/>
  <c r="H80" i="1"/>
  <c r="H81" i="1"/>
  <c r="H75" i="1"/>
  <c r="H82" i="1"/>
  <c r="K68" i="1"/>
  <c r="K70" i="1"/>
  <c r="K71" i="1"/>
  <c r="K73" i="1"/>
  <c r="K80" i="1"/>
  <c r="K81" i="1"/>
  <c r="K75" i="1"/>
  <c r="K82" i="1"/>
  <c r="D89" i="1"/>
  <c r="F89" i="1"/>
  <c r="D68" i="1"/>
  <c r="D70" i="1"/>
  <c r="D71" i="1"/>
  <c r="D73" i="1"/>
  <c r="D80" i="1"/>
  <c r="D81" i="1"/>
  <c r="D75" i="1"/>
  <c r="D82" i="1"/>
  <c r="G68" i="1"/>
  <c r="G70" i="1"/>
  <c r="G71" i="1"/>
  <c r="G73" i="1"/>
  <c r="G80" i="1"/>
  <c r="G81" i="1"/>
  <c r="G75" i="1"/>
  <c r="G82" i="1"/>
  <c r="J68" i="1"/>
  <c r="J70" i="1"/>
  <c r="J71" i="1"/>
  <c r="J73" i="1"/>
  <c r="J80" i="1"/>
  <c r="J81" i="1"/>
  <c r="J75" i="1"/>
  <c r="J82" i="1"/>
  <c r="C89" i="1"/>
  <c r="E89" i="1"/>
  <c r="H53" i="1"/>
  <c r="H54" i="1"/>
  <c r="E76" i="1"/>
  <c r="E83" i="1"/>
  <c r="E84" i="1"/>
  <c r="H76" i="1"/>
  <c r="H83" i="1"/>
  <c r="H84" i="1"/>
  <c r="K76" i="1"/>
  <c r="K83" i="1"/>
  <c r="K84" i="1"/>
  <c r="D90" i="1"/>
  <c r="I101" i="1"/>
  <c r="J101" i="1"/>
  <c r="J111" i="1"/>
  <c r="A119" i="1"/>
  <c r="A125" i="1"/>
  <c r="I100" i="1"/>
  <c r="J100" i="1"/>
  <c r="J110" i="1"/>
  <c r="A118" i="1"/>
  <c r="A124" i="1"/>
  <c r="I99" i="1"/>
  <c r="J99" i="1"/>
  <c r="J109" i="1"/>
  <c r="A117" i="1"/>
  <c r="A123" i="1"/>
  <c r="I98" i="1"/>
  <c r="J98" i="1"/>
  <c r="J108" i="1"/>
  <c r="A116" i="1"/>
  <c r="A122" i="1"/>
  <c r="I97" i="1"/>
  <c r="J97" i="1"/>
  <c r="J107" i="1"/>
  <c r="A115" i="1"/>
  <c r="A121" i="1"/>
  <c r="K101" i="1"/>
  <c r="K111" i="1"/>
  <c r="I111" i="1"/>
  <c r="K100" i="1"/>
  <c r="K110" i="1"/>
  <c r="I110" i="1"/>
  <c r="K99" i="1"/>
  <c r="K109" i="1"/>
  <c r="I109" i="1"/>
  <c r="K98" i="1"/>
  <c r="K108" i="1"/>
  <c r="I108" i="1"/>
  <c r="K97" i="1"/>
  <c r="K107" i="1"/>
  <c r="I107" i="1"/>
  <c r="F62" i="1"/>
  <c r="D62" i="1"/>
  <c r="D60" i="1"/>
  <c r="D61" i="1"/>
  <c r="H62" i="1"/>
  <c r="E12" i="1"/>
  <c r="F12" i="1"/>
  <c r="H60" i="1"/>
  <c r="H61" i="1"/>
  <c r="K69" i="1"/>
  <c r="I49" i="1"/>
  <c r="I50" i="1"/>
  <c r="I51" i="1"/>
  <c r="I52" i="1"/>
  <c r="I54" i="1"/>
  <c r="K77" i="1"/>
  <c r="H49" i="1"/>
  <c r="H50" i="1"/>
  <c r="H51" i="1"/>
  <c r="H52" i="1"/>
  <c r="G49" i="1"/>
  <c r="G50" i="1"/>
  <c r="G51" i="1"/>
  <c r="G52" i="1"/>
  <c r="F51" i="1"/>
  <c r="F54" i="1"/>
  <c r="K74" i="1"/>
  <c r="E49" i="1"/>
  <c r="E50" i="1"/>
  <c r="E51" i="1"/>
  <c r="E52" i="1"/>
  <c r="F60" i="1"/>
  <c r="F61" i="1"/>
  <c r="J69" i="1"/>
  <c r="J77" i="1"/>
  <c r="J84" i="1"/>
  <c r="J76" i="1"/>
  <c r="J83" i="1"/>
  <c r="J74" i="1"/>
  <c r="H69" i="1"/>
  <c r="H77" i="1"/>
  <c r="H74" i="1"/>
  <c r="G69" i="1"/>
  <c r="G77" i="1"/>
  <c r="G84" i="1"/>
  <c r="G76" i="1"/>
  <c r="G83" i="1"/>
  <c r="G74" i="1"/>
  <c r="E69" i="1"/>
  <c r="E77" i="1"/>
  <c r="E74" i="1"/>
  <c r="D69" i="1"/>
  <c r="D77" i="1"/>
  <c r="D84" i="1"/>
  <c r="D76" i="1"/>
  <c r="D83" i="1"/>
  <c r="I68" i="1"/>
  <c r="I70" i="1"/>
  <c r="I71" i="1"/>
  <c r="F68" i="1"/>
  <c r="F70" i="1"/>
  <c r="F71" i="1"/>
  <c r="D74" i="1"/>
  <c r="C53" i="1"/>
  <c r="D49" i="1"/>
  <c r="D50" i="1"/>
  <c r="D51" i="1"/>
  <c r="D52" i="1"/>
  <c r="D53" i="1"/>
  <c r="D54" i="1"/>
  <c r="C52" i="1"/>
  <c r="C51" i="1"/>
  <c r="C50" i="1"/>
  <c r="C49" i="1"/>
  <c r="C54" i="1"/>
  <c r="D91" i="1"/>
  <c r="F91" i="1"/>
  <c r="C91" i="1"/>
  <c r="E91" i="1"/>
  <c r="F90" i="1"/>
  <c r="C90" i="1"/>
  <c r="E90" i="1"/>
  <c r="E63" i="1"/>
  <c r="G63" i="1"/>
  <c r="C63" i="1"/>
</calcChain>
</file>

<file path=xl/comments1.xml><?xml version="1.0" encoding="utf-8"?>
<comments xmlns="http://schemas.openxmlformats.org/spreadsheetml/2006/main">
  <authors>
    <author>Bill Stewart</author>
  </authors>
  <commentList>
    <comment ref="E53" authorId="0">
      <text>
        <r>
          <rPr>
            <b/>
            <sz val="9"/>
            <color indexed="81"/>
            <rFont val="Calibri"/>
            <family val="2"/>
          </rPr>
          <t>Bill Stewart:</t>
        </r>
        <r>
          <rPr>
            <sz val="9"/>
            <color indexed="81"/>
            <rFont val="Calibri"/>
            <family val="2"/>
          </rPr>
          <t xml:space="preserve">
RX fire will burn dead C, forest floor as well as soil C</t>
        </r>
      </text>
    </comment>
    <comment ref="G53" authorId="0">
      <text>
        <r>
          <rPr>
            <b/>
            <sz val="9"/>
            <color indexed="81"/>
            <rFont val="Calibri"/>
            <family val="2"/>
          </rPr>
          <t>Bill Stewart:</t>
        </r>
        <r>
          <rPr>
            <sz val="9"/>
            <color indexed="81"/>
            <rFont val="Calibri"/>
            <family val="2"/>
          </rPr>
          <t xml:space="preserve">
lop and scatter material at risk of burning in wildfire</t>
        </r>
      </text>
    </comment>
  </commentList>
</comments>
</file>

<file path=xl/sharedStrings.xml><?xml version="1.0" encoding="utf-8"?>
<sst xmlns="http://schemas.openxmlformats.org/spreadsheetml/2006/main" count="133" uniqueCount="90">
  <si>
    <t>Spreadsheet to estimate net carbon sequestration for a range of fuels treatment options under different fire severity reductions and different area burned reductions</t>
  </si>
  <si>
    <t>Number of acres</t>
  </si>
  <si>
    <t>Treatment type</t>
  </si>
  <si>
    <t>Uneven MixCon</t>
  </si>
  <si>
    <t>Annual fire probability</t>
  </si>
  <si>
    <t>Based on FIA (Christensen et al 2008)</t>
  </si>
  <si>
    <t>Analysis window</t>
  </si>
  <si>
    <t>years</t>
  </si>
  <si>
    <t>Treatment effectiveness period (in years)</t>
  </si>
  <si>
    <t>Based on vegetative regrowth</t>
  </si>
  <si>
    <t>Number of fuels/forest health treatments</t>
  </si>
  <si>
    <t>Probability of fire during analysis period</t>
  </si>
  <si>
    <t>calculated</t>
  </si>
  <si>
    <t xml:space="preserve">Average C inventory at fire loss risk </t>
  </si>
  <si>
    <t>Live Tree</t>
  </si>
  <si>
    <t>Dead, down, forest floor</t>
  </si>
  <si>
    <t>Soil C @ risk (50% of COLE)</t>
  </si>
  <si>
    <t>No fuels treatment</t>
  </si>
  <si>
    <t>MgC/ha</t>
  </si>
  <si>
    <t>Based on Mg C per ha from COLE report inventories avg 40-80yr</t>
  </si>
  <si>
    <t>Fuels/Forest Health Treatment</t>
  </si>
  <si>
    <t>Fire Severity</t>
  </si>
  <si>
    <t>% area</t>
  </si>
  <si>
    <t>% mortality</t>
  </si>
  <si>
    <t>high</t>
  </si>
  <si>
    <t>moderate</t>
  </si>
  <si>
    <t>low</t>
  </si>
  <si>
    <t>No treatment</t>
  </si>
  <si>
    <t>Pile burn</t>
  </si>
  <si>
    <t>Lop, Scatter, and Leave</t>
  </si>
  <si>
    <t>Full Utilization</t>
  </si>
  <si>
    <t>Partial Utilization</t>
  </si>
  <si>
    <t>PCT, then limited Rx burn</t>
  </si>
  <si>
    <t>Lop,scatter, leave</t>
  </si>
  <si>
    <t>Partial utilization</t>
  </si>
  <si>
    <t>Net long term C storage/climate benefit</t>
  </si>
  <si>
    <t>sawlogs</t>
  </si>
  <si>
    <t>chips for bioenergy</t>
  </si>
  <si>
    <t>onsite decomposition</t>
  </si>
  <si>
    <t>onsite burn</t>
  </si>
  <si>
    <t>Estimated lifetime C sequestration value</t>
  </si>
  <si>
    <t>Effective treatment</t>
  </si>
  <si>
    <t>Climate benefits from harvested biomass based on the volume of products removed in table 1</t>
  </si>
  <si>
    <t>live tree to sawlogs</t>
  </si>
  <si>
    <t>live tree to chips</t>
  </si>
  <si>
    <t>live tree to decomposition</t>
  </si>
  <si>
    <t>dead C burned in Rx fire</t>
  </si>
  <si>
    <t>live tree burned</t>
  </si>
  <si>
    <t xml:space="preserve">Full Rx burn </t>
  </si>
  <si>
    <t>Full Rx burn</t>
  </si>
  <si>
    <t>20-100%</t>
  </si>
  <si>
    <t>Effective Treatment</t>
  </si>
  <si>
    <t>Very Effective Treatment</t>
  </si>
  <si>
    <t>Assumption 1: Treatments do not change wildfire impact area (100% area burned)</t>
  </si>
  <si>
    <t>Assumption 2: 20% reduction in area burned in wildfire due to treatments (80% area burned)</t>
  </si>
  <si>
    <t>Assumption 3: 40% reduction in area burned in wildfire due to treatments (60% area burned)</t>
  </si>
  <si>
    <t>C loss from fire (MgC/ha)</t>
  </si>
  <si>
    <t>C loss from fuels removal</t>
  </si>
  <si>
    <t>Total</t>
  </si>
  <si>
    <t>NET C CHANGE</t>
  </si>
  <si>
    <t>C SAVINGS FROM PRODUCTS</t>
  </si>
  <si>
    <t>Very effective treatment</t>
  </si>
  <si>
    <t>Climate benefit gain as % of initial forest stand carbon</t>
  </si>
  <si>
    <t>Average net C change (MgC/ha)</t>
  </si>
  <si>
    <t>Carbon benefits summary</t>
  </si>
  <si>
    <t>Fuels Treatments</t>
  </si>
  <si>
    <t>(sawlogs and chips for energy have 1:1 storage, carbon to decomposition has ~20 year half life and ~1/3 overall storage, burn has 0 storage)</t>
  </si>
  <si>
    <t>Estimated Fire Severity and Mortality Percentages</t>
  </si>
  <si>
    <t>(in the event of a natural wildfire)</t>
  </si>
  <si>
    <t>Even mix of treatments</t>
  </si>
  <si>
    <t>Tree Mortality</t>
  </si>
  <si>
    <t>User assigned assumptions</t>
  </si>
  <si>
    <t>(where the carbon in the removed vegetation initially goes under different mgt strategies)</t>
  </si>
  <si>
    <t>Simple estimates of long term carbon storage in products</t>
  </si>
  <si>
    <t>Table 1</t>
  </si>
  <si>
    <t xml:space="preserve">Trees removed or felled </t>
  </si>
  <si>
    <t>Difference from no tmt</t>
  </si>
  <si>
    <t>C LOSS FROM FIRE + FUELS REMOVAL OVER A 40 YEAR PERIOD</t>
  </si>
  <si>
    <t>additional dead C burned in Rx fire</t>
  </si>
  <si>
    <t>no area ch</t>
  </si>
  <si>
    <t>burn cycle in years</t>
  </si>
  <si>
    <t>crude fire probability</t>
  </si>
  <si>
    <t>Even Mix of Tmts</t>
  </si>
  <si>
    <t>Comm Thin + Fuels Tmt</t>
  </si>
  <si>
    <t>Fire return interval (yr)</t>
  </si>
  <si>
    <t>% increase in C</t>
  </si>
  <si>
    <t>Overall fire mortality</t>
  </si>
  <si>
    <t>Commercial thin + fuels tmt</t>
  </si>
  <si>
    <t xml:space="preserve">1/3 Rx burn, 1/3 pile burn, 1/3 lop </t>
  </si>
  <si>
    <t>No products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</si>
</sst>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color theme="1"/>
      <name val="Calibri"/>
      <scheme val="minor"/>
    </font>
    <font>
      <sz val="10"/>
      <color rgb="FF006100"/>
      <name val="Calibri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4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3" fillId="3" borderId="1" xfId="0" applyFont="1" applyFill="1" applyBorder="1"/>
    <xf numFmtId="0" fontId="3" fillId="3" borderId="4" xfId="0" applyFont="1" applyFill="1" applyBorder="1"/>
    <xf numFmtId="0" fontId="4" fillId="4" borderId="1" xfId="2" applyFont="1" applyFill="1" applyBorder="1"/>
    <xf numFmtId="0" fontId="4" fillId="4" borderId="2" xfId="2" applyFont="1" applyFill="1" applyBorder="1"/>
    <xf numFmtId="9" fontId="4" fillId="4" borderId="2" xfId="2" applyNumberFormat="1" applyFont="1" applyFill="1" applyBorder="1"/>
    <xf numFmtId="0" fontId="3" fillId="4" borderId="2" xfId="0" applyFont="1" applyFill="1" applyBorder="1"/>
    <xf numFmtId="0" fontId="4" fillId="4" borderId="3" xfId="2" applyFont="1" applyFill="1" applyBorder="1"/>
    <xf numFmtId="0" fontId="4" fillId="4" borderId="7" xfId="2" applyFont="1" applyFill="1" applyBorder="1"/>
    <xf numFmtId="0" fontId="4" fillId="4" borderId="0" xfId="2" applyFont="1" applyFill="1" applyBorder="1"/>
    <xf numFmtId="0" fontId="4" fillId="4" borderId="0" xfId="2" applyNumberFormat="1" applyFont="1" applyFill="1" applyBorder="1"/>
    <xf numFmtId="9" fontId="4" fillId="4" borderId="0" xfId="2" applyNumberFormat="1" applyFont="1" applyFill="1" applyBorder="1"/>
    <xf numFmtId="0" fontId="3" fillId="4" borderId="8" xfId="0" applyFont="1" applyFill="1" applyBorder="1"/>
    <xf numFmtId="0" fontId="3" fillId="4" borderId="0" xfId="0" applyFont="1" applyFill="1" applyBorder="1"/>
    <xf numFmtId="9" fontId="4" fillId="4" borderId="0" xfId="2" applyNumberFormat="1" applyFont="1" applyFill="1" applyBorder="1" applyAlignment="1">
      <alignment wrapText="1"/>
    </xf>
    <xf numFmtId="0" fontId="4" fillId="4" borderId="8" xfId="2" applyFont="1" applyFill="1" applyBorder="1"/>
    <xf numFmtId="1" fontId="4" fillId="3" borderId="0" xfId="2" applyNumberFormat="1" applyFont="1" applyFill="1" applyBorder="1"/>
    <xf numFmtId="0" fontId="4" fillId="4" borderId="4" xfId="2" applyFont="1" applyFill="1" applyBorder="1"/>
    <xf numFmtId="0" fontId="4" fillId="4" borderId="5" xfId="2" applyFont="1" applyFill="1" applyBorder="1"/>
    <xf numFmtId="0" fontId="4" fillId="4" borderId="6" xfId="2" applyFont="1" applyFill="1" applyBorder="1"/>
    <xf numFmtId="0" fontId="4" fillId="0" borderId="0" xfId="2" applyFont="1" applyFill="1" applyBorder="1"/>
    <xf numFmtId="1" fontId="4" fillId="0" borderId="0" xfId="2" applyNumberFormat="1" applyFont="1" applyFill="1" applyBorder="1"/>
    <xf numFmtId="0" fontId="3" fillId="0" borderId="0" xfId="0" applyFont="1" applyAlignment="1">
      <alignment wrapText="1"/>
    </xf>
    <xf numFmtId="0" fontId="4" fillId="0" borderId="0" xfId="2" applyFont="1" applyFill="1" applyBorder="1" applyAlignment="1">
      <alignment wrapText="1"/>
    </xf>
    <xf numFmtId="1" fontId="4" fillId="0" borderId="0" xfId="2" applyNumberFormat="1" applyFont="1" applyFill="1" applyBorder="1" applyAlignment="1">
      <alignment wrapText="1"/>
    </xf>
    <xf numFmtId="2" fontId="4" fillId="0" borderId="0" xfId="2" applyNumberFormat="1" applyFont="1" applyFill="1" applyBorder="1" applyAlignment="1">
      <alignment wrapText="1"/>
    </xf>
    <xf numFmtId="1" fontId="6" fillId="0" borderId="0" xfId="2" applyNumberFormat="1" applyFont="1" applyFill="1" applyBorder="1"/>
    <xf numFmtId="0" fontId="6" fillId="0" borderId="9" xfId="2" applyFont="1" applyFill="1" applyBorder="1" applyAlignment="1">
      <alignment wrapText="1"/>
    </xf>
    <xf numFmtId="1" fontId="6" fillId="0" borderId="9" xfId="2" applyNumberFormat="1" applyFont="1" applyFill="1" applyBorder="1" applyAlignment="1">
      <alignment wrapText="1"/>
    </xf>
    <xf numFmtId="9" fontId="6" fillId="0" borderId="9" xfId="2" applyNumberFormat="1" applyFont="1" applyFill="1" applyBorder="1" applyAlignment="1">
      <alignment horizontal="center"/>
    </xf>
    <xf numFmtId="0" fontId="6" fillId="0" borderId="9" xfId="2" applyFont="1" applyFill="1" applyBorder="1"/>
    <xf numFmtId="0" fontId="6" fillId="0" borderId="16" xfId="0" applyFont="1" applyBorder="1" applyAlignment="1">
      <alignment wrapText="1"/>
    </xf>
    <xf numFmtId="1" fontId="6" fillId="0" borderId="10" xfId="2" applyNumberFormat="1" applyFont="1" applyFill="1" applyBorder="1" applyAlignment="1">
      <alignment wrapText="1"/>
    </xf>
    <xf numFmtId="0" fontId="6" fillId="0" borderId="16" xfId="2" applyFont="1" applyFill="1" applyBorder="1" applyAlignment="1">
      <alignment horizontal="left"/>
    </xf>
    <xf numFmtId="9" fontId="6" fillId="0" borderId="10" xfId="2" applyNumberFormat="1" applyFont="1" applyFill="1" applyBorder="1" applyAlignment="1">
      <alignment horizontal="center"/>
    </xf>
    <xf numFmtId="0" fontId="6" fillId="0" borderId="16" xfId="2" applyFont="1" applyFill="1" applyBorder="1"/>
    <xf numFmtId="0" fontId="6" fillId="0" borderId="17" xfId="2" applyFont="1" applyFill="1" applyBorder="1"/>
    <xf numFmtId="0" fontId="6" fillId="0" borderId="17" xfId="2" applyFont="1" applyFill="1" applyBorder="1" applyAlignment="1">
      <alignment wrapText="1"/>
    </xf>
    <xf numFmtId="2" fontId="6" fillId="0" borderId="11" xfId="2" applyNumberFormat="1" applyFont="1" applyFill="1" applyBorder="1" applyAlignment="1">
      <alignment wrapText="1"/>
    </xf>
    <xf numFmtId="2" fontId="6" fillId="0" borderId="12" xfId="2" applyNumberFormat="1" applyFont="1" applyFill="1" applyBorder="1" applyAlignment="1">
      <alignment wrapText="1"/>
    </xf>
    <xf numFmtId="0" fontId="6" fillId="0" borderId="23" xfId="2" applyFont="1" applyFill="1" applyBorder="1" applyAlignment="1">
      <alignment wrapText="1"/>
    </xf>
    <xf numFmtId="0" fontId="6" fillId="0" borderId="24" xfId="2" applyFont="1" applyFill="1" applyBorder="1" applyAlignment="1">
      <alignment wrapText="1"/>
    </xf>
    <xf numFmtId="1" fontId="6" fillId="0" borderId="24" xfId="2" applyNumberFormat="1" applyFont="1" applyFill="1" applyBorder="1" applyAlignment="1">
      <alignment wrapText="1"/>
    </xf>
    <xf numFmtId="1" fontId="6" fillId="0" borderId="25" xfId="2" applyNumberFormat="1" applyFont="1" applyFill="1" applyBorder="1" applyAlignment="1">
      <alignment wrapText="1"/>
    </xf>
    <xf numFmtId="0" fontId="6" fillId="0" borderId="23" xfId="0" applyFont="1" applyBorder="1" applyAlignment="1">
      <alignment wrapText="1"/>
    </xf>
    <xf numFmtId="165" fontId="6" fillId="0" borderId="9" xfId="2" applyNumberFormat="1" applyFont="1" applyFill="1" applyBorder="1"/>
    <xf numFmtId="165" fontId="6" fillId="0" borderId="10" xfId="2" applyNumberFormat="1" applyFont="1" applyFill="1" applyBorder="1"/>
    <xf numFmtId="165" fontId="6" fillId="0" borderId="11" xfId="2" applyNumberFormat="1" applyFont="1" applyFill="1" applyBorder="1"/>
    <xf numFmtId="165" fontId="6" fillId="0" borderId="12" xfId="2" applyNumberFormat="1" applyFont="1" applyFill="1" applyBorder="1"/>
    <xf numFmtId="1" fontId="6" fillId="6" borderId="9" xfId="2" applyNumberFormat="1" applyFont="1" applyFill="1" applyBorder="1" applyAlignment="1">
      <alignment wrapText="1"/>
    </xf>
    <xf numFmtId="1" fontId="6" fillId="7" borderId="9" xfId="2" applyNumberFormat="1" applyFont="1" applyFill="1" applyBorder="1" applyAlignment="1">
      <alignment wrapText="1"/>
    </xf>
    <xf numFmtId="1" fontId="6" fillId="7" borderId="10" xfId="2" applyNumberFormat="1" applyFont="1" applyFill="1" applyBorder="1" applyAlignment="1">
      <alignment wrapText="1"/>
    </xf>
    <xf numFmtId="0" fontId="13" fillId="0" borderId="0" xfId="2" applyFont="1" applyFill="1" applyBorder="1"/>
    <xf numFmtId="1" fontId="6" fillId="0" borderId="9" xfId="2" applyNumberFormat="1" applyFont="1" applyFill="1" applyBorder="1"/>
    <xf numFmtId="1" fontId="6" fillId="0" borderId="10" xfId="2" applyNumberFormat="1" applyFont="1" applyFill="1" applyBorder="1"/>
    <xf numFmtId="0" fontId="6" fillId="0" borderId="16" xfId="0" applyFont="1" applyBorder="1"/>
    <xf numFmtId="0" fontId="6" fillId="0" borderId="16" xfId="0" applyFont="1" applyFill="1" applyBorder="1" applyAlignment="1">
      <alignment wrapText="1"/>
    </xf>
    <xf numFmtId="9" fontId="6" fillId="0" borderId="16" xfId="0" applyNumberFormat="1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1" fontId="6" fillId="0" borderId="11" xfId="2" applyNumberFormat="1" applyFont="1" applyFill="1" applyBorder="1"/>
    <xf numFmtId="0" fontId="6" fillId="6" borderId="9" xfId="2" applyFont="1" applyFill="1" applyBorder="1" applyAlignment="1">
      <alignment wrapText="1"/>
    </xf>
    <xf numFmtId="0" fontId="6" fillId="5" borderId="9" xfId="2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9" fontId="6" fillId="0" borderId="0" xfId="2" applyNumberFormat="1" applyFont="1" applyFill="1" applyBorder="1"/>
    <xf numFmtId="0" fontId="6" fillId="0" borderId="0" xfId="0" applyFont="1" applyFill="1" applyBorder="1" applyAlignment="1"/>
    <xf numFmtId="1" fontId="6" fillId="0" borderId="0" xfId="2" applyNumberFormat="1" applyFont="1" applyFill="1" applyBorder="1" applyAlignment="1"/>
    <xf numFmtId="9" fontId="6" fillId="0" borderId="9" xfId="2" applyNumberFormat="1" applyFont="1" applyFill="1" applyBorder="1"/>
    <xf numFmtId="9" fontId="6" fillId="0" borderId="10" xfId="2" applyNumberFormat="1" applyFont="1" applyFill="1" applyBorder="1"/>
    <xf numFmtId="9" fontId="6" fillId="0" borderId="11" xfId="2" applyNumberFormat="1" applyFont="1" applyFill="1" applyBorder="1"/>
    <xf numFmtId="9" fontId="6" fillId="0" borderId="12" xfId="2" applyNumberFormat="1" applyFont="1" applyFill="1" applyBorder="1"/>
    <xf numFmtId="0" fontId="6" fillId="7" borderId="9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13" borderId="9" xfId="2" applyFont="1" applyFill="1" applyBorder="1"/>
    <xf numFmtId="0" fontId="6" fillId="13" borderId="10" xfId="2" applyFont="1" applyFill="1" applyBorder="1"/>
    <xf numFmtId="9" fontId="6" fillId="13" borderId="9" xfId="1" applyFont="1" applyFill="1" applyBorder="1" applyAlignment="1">
      <alignment horizontal="center"/>
    </xf>
    <xf numFmtId="9" fontId="6" fillId="13" borderId="9" xfId="2" applyNumberFormat="1" applyFont="1" applyFill="1" applyBorder="1"/>
    <xf numFmtId="0" fontId="12" fillId="13" borderId="17" xfId="2" applyFont="1" applyFill="1" applyBorder="1"/>
    <xf numFmtId="9" fontId="13" fillId="4" borderId="0" xfId="2" applyNumberFormat="1" applyFont="1" applyFill="1" applyBorder="1"/>
    <xf numFmtId="0" fontId="1" fillId="0" borderId="0" xfId="0" applyFont="1" applyAlignment="1">
      <alignment vertical="center"/>
    </xf>
    <xf numFmtId="0" fontId="6" fillId="0" borderId="11" xfId="2" quotePrefix="1" applyFont="1" applyFill="1" applyBorder="1" applyAlignment="1">
      <alignment horizontal="center"/>
    </xf>
    <xf numFmtId="0" fontId="6" fillId="0" borderId="23" xfId="2" applyFont="1" applyFill="1" applyBorder="1"/>
    <xf numFmtId="0" fontId="3" fillId="0" borderId="1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9" fontId="3" fillId="3" borderId="8" xfId="1" applyFont="1" applyFill="1" applyBorder="1"/>
    <xf numFmtId="0" fontId="3" fillId="0" borderId="4" xfId="0" applyFont="1" applyBorder="1"/>
    <xf numFmtId="9" fontId="3" fillId="3" borderId="6" xfId="1" applyFont="1" applyFill="1" applyBorder="1"/>
    <xf numFmtId="9" fontId="6" fillId="0" borderId="11" xfId="1" applyFont="1" applyFill="1" applyBorder="1" applyAlignment="1">
      <alignment horizontal="center"/>
    </xf>
    <xf numFmtId="9" fontId="6" fillId="0" borderId="12" xfId="1" applyFont="1" applyFill="1" applyBorder="1" applyAlignment="1">
      <alignment horizontal="center"/>
    </xf>
    <xf numFmtId="0" fontId="3" fillId="4" borderId="0" xfId="0" applyFont="1" applyFill="1"/>
    <xf numFmtId="164" fontId="4" fillId="4" borderId="2" xfId="1" applyNumberFormat="1" applyFont="1" applyFill="1" applyBorder="1"/>
    <xf numFmtId="9" fontId="0" fillId="0" borderId="0" xfId="0" applyNumberFormat="1"/>
    <xf numFmtId="1" fontId="0" fillId="0" borderId="0" xfId="0" applyNumberFormat="1"/>
    <xf numFmtId="9" fontId="0" fillId="0" borderId="0" xfId="1" applyFont="1"/>
    <xf numFmtId="0" fontId="6" fillId="0" borderId="23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6" fillId="0" borderId="26" xfId="2" applyFont="1" applyFill="1" applyBorder="1" applyAlignment="1">
      <alignment horizontal="center"/>
    </xf>
    <xf numFmtId="0" fontId="6" fillId="0" borderId="23" xfId="2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12" fillId="10" borderId="1" xfId="2" applyFont="1" applyFill="1" applyBorder="1" applyAlignment="1">
      <alignment horizontal="center"/>
    </xf>
    <xf numFmtId="0" fontId="12" fillId="10" borderId="2" xfId="2" applyFont="1" applyFill="1" applyBorder="1" applyAlignment="1">
      <alignment horizontal="center"/>
    </xf>
    <xf numFmtId="0" fontId="12" fillId="10" borderId="3" xfId="2" applyFont="1" applyFill="1" applyBorder="1" applyAlignment="1">
      <alignment horizontal="center"/>
    </xf>
    <xf numFmtId="9" fontId="12" fillId="5" borderId="11" xfId="2" applyNumberFormat="1" applyFont="1" applyFill="1" applyBorder="1" applyAlignment="1">
      <alignment horizontal="center"/>
    </xf>
    <xf numFmtId="9" fontId="12" fillId="6" borderId="11" xfId="2" applyNumberFormat="1" applyFont="1" applyFill="1" applyBorder="1" applyAlignment="1">
      <alignment horizontal="center"/>
    </xf>
    <xf numFmtId="9" fontId="12" fillId="7" borderId="11" xfId="2" applyNumberFormat="1" applyFont="1" applyFill="1" applyBorder="1" applyAlignment="1">
      <alignment horizontal="center"/>
    </xf>
    <xf numFmtId="9" fontId="12" fillId="7" borderId="12" xfId="2" applyNumberFormat="1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wrapText="1"/>
    </xf>
    <xf numFmtId="0" fontId="6" fillId="8" borderId="28" xfId="2" applyFont="1" applyFill="1" applyBorder="1" applyAlignment="1">
      <alignment horizontal="center" wrapText="1"/>
    </xf>
    <xf numFmtId="0" fontId="6" fillId="8" borderId="29" xfId="2" applyFont="1" applyFill="1" applyBorder="1" applyAlignment="1">
      <alignment horizontal="center" wrapText="1"/>
    </xf>
    <xf numFmtId="0" fontId="6" fillId="9" borderId="21" xfId="2" applyFont="1" applyFill="1" applyBorder="1" applyAlignment="1">
      <alignment horizontal="center" wrapText="1"/>
    </xf>
    <xf numFmtId="0" fontId="6" fillId="9" borderId="21" xfId="0" applyFont="1" applyFill="1" applyBorder="1" applyAlignment="1">
      <alignment horizontal="center" wrapText="1"/>
    </xf>
    <xf numFmtId="0" fontId="12" fillId="10" borderId="13" xfId="2" applyFont="1" applyFill="1" applyBorder="1" applyAlignment="1">
      <alignment horizontal="left"/>
    </xf>
    <xf numFmtId="0" fontId="12" fillId="10" borderId="14" xfId="2" applyFont="1" applyFill="1" applyBorder="1" applyAlignment="1">
      <alignment horizontal="left"/>
    </xf>
    <xf numFmtId="0" fontId="12" fillId="10" borderId="15" xfId="2" applyFont="1" applyFill="1" applyBorder="1" applyAlignment="1">
      <alignment horizontal="left"/>
    </xf>
    <xf numFmtId="0" fontId="12" fillId="10" borderId="13" xfId="0" applyFont="1" applyFill="1" applyBorder="1" applyAlignment="1">
      <alignment horizontal="left"/>
    </xf>
    <xf numFmtId="0" fontId="12" fillId="10" borderId="14" xfId="0" applyFont="1" applyFill="1" applyBorder="1" applyAlignment="1">
      <alignment horizontal="left"/>
    </xf>
    <xf numFmtId="0" fontId="12" fillId="10" borderId="15" xfId="0" applyFont="1" applyFill="1" applyBorder="1" applyAlignment="1">
      <alignment horizontal="left"/>
    </xf>
    <xf numFmtId="0" fontId="6" fillId="11" borderId="21" xfId="2" applyFont="1" applyFill="1" applyBorder="1" applyAlignment="1">
      <alignment horizontal="center" wrapText="1"/>
    </xf>
    <xf numFmtId="0" fontId="6" fillId="11" borderId="21" xfId="0" applyFont="1" applyFill="1" applyBorder="1" applyAlignment="1">
      <alignment horizontal="center" wrapText="1"/>
    </xf>
    <xf numFmtId="0" fontId="6" fillId="11" borderId="2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6" fillId="10" borderId="30" xfId="2" applyFont="1" applyFill="1" applyBorder="1" applyAlignment="1">
      <alignment horizontal="center" vertical="center"/>
    </xf>
    <xf numFmtId="0" fontId="6" fillId="10" borderId="31" xfId="2" applyFont="1" applyFill="1" applyBorder="1" applyAlignment="1">
      <alignment horizontal="center" vertical="center"/>
    </xf>
    <xf numFmtId="0" fontId="6" fillId="10" borderId="32" xfId="2" applyFont="1" applyFill="1" applyBorder="1" applyAlignment="1">
      <alignment horizontal="center" vertical="center"/>
    </xf>
    <xf numFmtId="0" fontId="12" fillId="10" borderId="1" xfId="2" applyFont="1" applyFill="1" applyBorder="1" applyAlignment="1">
      <alignment horizontal="center" wrapText="1"/>
    </xf>
    <xf numFmtId="0" fontId="12" fillId="10" borderId="2" xfId="2" applyFont="1" applyFill="1" applyBorder="1" applyAlignment="1">
      <alignment horizontal="center" wrapText="1"/>
    </xf>
    <xf numFmtId="0" fontId="12" fillId="10" borderId="3" xfId="2" applyFont="1" applyFill="1" applyBorder="1" applyAlignment="1">
      <alignment horizontal="center" wrapText="1"/>
    </xf>
    <xf numFmtId="0" fontId="12" fillId="10" borderId="18" xfId="2" applyFont="1" applyFill="1" applyBorder="1" applyAlignment="1">
      <alignment horizontal="center" vertical="center" wrapText="1"/>
    </xf>
    <xf numFmtId="0" fontId="12" fillId="10" borderId="19" xfId="2" applyFont="1" applyFill="1" applyBorder="1" applyAlignment="1">
      <alignment horizontal="center" vertical="center" wrapText="1"/>
    </xf>
    <xf numFmtId="0" fontId="12" fillId="10" borderId="20" xfId="2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wrapText="1"/>
    </xf>
    <xf numFmtId="0" fontId="6" fillId="10" borderId="5" xfId="2" applyFont="1" applyFill="1" applyBorder="1" applyAlignment="1">
      <alignment horizontal="center" wrapText="1"/>
    </xf>
    <xf numFmtId="0" fontId="6" fillId="10" borderId="6" xfId="2" applyFont="1" applyFill="1" applyBorder="1" applyAlignment="1">
      <alignment horizontal="center" wrapText="1"/>
    </xf>
    <xf numFmtId="1" fontId="6" fillId="12" borderId="21" xfId="2" applyNumberFormat="1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vertical="top"/>
    </xf>
    <xf numFmtId="0" fontId="6" fillId="10" borderId="5" xfId="2" applyFont="1" applyFill="1" applyBorder="1" applyAlignment="1">
      <alignment horizontal="center" vertical="top"/>
    </xf>
    <xf numFmtId="0" fontId="6" fillId="10" borderId="6" xfId="2" applyFont="1" applyFill="1" applyBorder="1" applyAlignment="1">
      <alignment horizontal="center" vertical="top"/>
    </xf>
    <xf numFmtId="0" fontId="6" fillId="5" borderId="24" xfId="0" applyFont="1" applyFill="1" applyBorder="1" applyAlignment="1">
      <alignment horizontal="center" wrapText="1"/>
    </xf>
    <xf numFmtId="1" fontId="6" fillId="6" borderId="24" xfId="2" applyNumberFormat="1" applyFont="1" applyFill="1" applyBorder="1" applyAlignment="1">
      <alignment horizontal="center" wrapText="1"/>
    </xf>
    <xf numFmtId="1" fontId="6" fillId="7" borderId="24" xfId="2" applyNumberFormat="1" applyFont="1" applyFill="1" applyBorder="1" applyAlignment="1">
      <alignment horizontal="center" wrapText="1"/>
    </xf>
    <xf numFmtId="1" fontId="6" fillId="7" borderId="25" xfId="2" applyNumberFormat="1" applyFont="1" applyFill="1" applyBorder="1" applyAlignment="1">
      <alignment horizontal="center" wrapText="1"/>
    </xf>
    <xf numFmtId="0" fontId="6" fillId="14" borderId="21" xfId="0" applyFont="1" applyFill="1" applyBorder="1" applyAlignment="1">
      <alignment horizontal="center" wrapText="1"/>
    </xf>
    <xf numFmtId="0" fontId="6" fillId="14" borderId="22" xfId="0" applyFont="1" applyFill="1" applyBorder="1" applyAlignment="1">
      <alignment horizont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</cellXfs>
  <cellStyles count="34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Good" xfId="2" builtinId="2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Live Tree Carbon with and</a:t>
            </a:r>
            <a:r>
              <a:rPr lang="en-US" sz="1400" baseline="0"/>
              <a:t> without fuels treatments at Year 40 and 60 - California Mixed Conifer on Private Land</a:t>
            </a:r>
            <a:endParaRPr lang="en-US" sz="1400"/>
          </a:p>
        </c:rich>
      </c:tx>
      <c:layout>
        <c:manualLayout>
          <c:xMode val="edge"/>
          <c:yMode val="edge"/>
          <c:x val="0.170893529613146"/>
          <c:y val="0.0305810397553517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COLE FIA avg stocking</c:v>
          </c:tx>
          <c:spPr>
            <a:ln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9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</c:numLit>
          </c:cat>
          <c:val>
            <c:numLit>
              <c:formatCode>General</c:formatCode>
              <c:ptCount val="9"/>
              <c:pt idx="0">
                <c:v>0.0</c:v>
              </c:pt>
              <c:pt idx="1">
                <c:v>3.01</c:v>
              </c:pt>
              <c:pt idx="2">
                <c:v>14.76</c:v>
              </c:pt>
              <c:pt idx="3">
                <c:v>31.5</c:v>
              </c:pt>
              <c:pt idx="4">
                <c:v>48.68</c:v>
              </c:pt>
              <c:pt idx="5">
                <c:v>63.82</c:v>
              </c:pt>
              <c:pt idx="6">
                <c:v>76.07</c:v>
              </c:pt>
              <c:pt idx="7">
                <c:v>85.51</c:v>
              </c:pt>
              <c:pt idx="8">
                <c:v>92.55</c:v>
              </c:pt>
            </c:numLit>
          </c:val>
          <c:smooth val="0"/>
        </c:ser>
        <c:ser>
          <c:idx val="1"/>
          <c:order val="1"/>
          <c:tx>
            <c:v>Fuels Tmt to 80% of full biomass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Lit>
              <c:formatCode>General</c:formatCode>
              <c:ptCount val="9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</c:numLit>
          </c:cat>
          <c:val>
            <c:numLit>
              <c:formatCode>General</c:formatCode>
              <c:ptCount val="9"/>
              <c:pt idx="0">
                <c:v>0.0</c:v>
              </c:pt>
              <c:pt idx="1">
                <c:v>3.01</c:v>
              </c:pt>
              <c:pt idx="2">
                <c:v>14.76</c:v>
              </c:pt>
              <c:pt idx="3">
                <c:v>31.5</c:v>
              </c:pt>
              <c:pt idx="4">
                <c:v>48.68</c:v>
              </c:pt>
              <c:pt idx="5">
                <c:v>51.056</c:v>
              </c:pt>
              <c:pt idx="6">
                <c:v>70.0</c:v>
              </c:pt>
              <c:pt idx="7">
                <c:v>68.408</c:v>
              </c:pt>
              <c:pt idx="8">
                <c:v>74.04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909304"/>
        <c:axId val="2138916648"/>
      </c:lineChart>
      <c:catAx>
        <c:axId val="2138909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</a:t>
                </a:r>
                <a:r>
                  <a:rPr lang="en-US" baseline="0"/>
                  <a:t> Age in years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916648"/>
        <c:crosses val="autoZero"/>
        <c:auto val="1"/>
        <c:lblAlgn val="ctr"/>
        <c:lblOffset val="100"/>
        <c:noMultiLvlLbl val="0"/>
      </c:catAx>
      <c:valAx>
        <c:axId val="2138916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Toones of Live</a:t>
                </a:r>
                <a:r>
                  <a:rPr lang="en-US" baseline="0"/>
                  <a:t> Tree Carbon per hectare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909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California Mixed Conifer</a:t>
            </a:r>
            <a:r>
              <a:rPr lang="en-US" sz="1400" baseline="0"/>
              <a:t> (Private) - Carbon stocks by age class 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Soil C</c:v>
          </c:tx>
          <c:invertIfNegative val="0"/>
          <c:cat>
            <c:numLit>
              <c:formatCode>General</c:formatCode>
              <c:ptCount val="11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  <c:pt idx="9">
                <c:v>90.0</c:v>
              </c:pt>
              <c:pt idx="10">
                <c:v>100.0</c:v>
              </c:pt>
            </c:numLit>
          </c:cat>
          <c:val>
            <c:numLit>
              <c:formatCode>General</c:formatCode>
              <c:ptCount val="11"/>
              <c:pt idx="0">
                <c:v>37.35</c:v>
              </c:pt>
              <c:pt idx="1">
                <c:v>37.84</c:v>
              </c:pt>
              <c:pt idx="2">
                <c:v>39.19</c:v>
              </c:pt>
              <c:pt idx="3">
                <c:v>41.12</c:v>
              </c:pt>
              <c:pt idx="4">
                <c:v>43.24</c:v>
              </c:pt>
              <c:pt idx="5">
                <c:v>45.22</c:v>
              </c:pt>
              <c:pt idx="6">
                <c:v>46.85</c:v>
              </c:pt>
              <c:pt idx="7">
                <c:v>48.05</c:v>
              </c:pt>
              <c:pt idx="8">
                <c:v>48.84</c:v>
              </c:pt>
              <c:pt idx="9">
                <c:v>49.31</c:v>
              </c:pt>
              <c:pt idx="10">
                <c:v>49.57</c:v>
              </c:pt>
            </c:numLit>
          </c:val>
        </c:ser>
        <c:ser>
          <c:idx val="1"/>
          <c:order val="1"/>
          <c:tx>
            <c:v>Forest floor</c:v>
          </c:tx>
          <c:invertIfNegative val="0"/>
          <c:cat>
            <c:numLit>
              <c:formatCode>General</c:formatCode>
              <c:ptCount val="11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  <c:pt idx="9">
                <c:v>90.0</c:v>
              </c:pt>
              <c:pt idx="10">
                <c:v>100.0</c:v>
              </c:pt>
            </c:numLit>
          </c:cat>
          <c:val>
            <c:numLit>
              <c:formatCode>General</c:formatCode>
              <c:ptCount val="11"/>
              <c:pt idx="0">
                <c:v>36.87</c:v>
              </c:pt>
              <c:pt idx="1">
                <c:v>34.3</c:v>
              </c:pt>
              <c:pt idx="2">
                <c:v>32.81</c:v>
              </c:pt>
              <c:pt idx="3">
                <c:v>32.17</c:v>
              </c:pt>
              <c:pt idx="4">
                <c:v>32.14</c:v>
              </c:pt>
              <c:pt idx="5">
                <c:v>32.54</c:v>
              </c:pt>
              <c:pt idx="6">
                <c:v>33.21</c:v>
              </c:pt>
              <c:pt idx="7">
                <c:v>34.04</c:v>
              </c:pt>
              <c:pt idx="8">
                <c:v>34.95</c:v>
              </c:pt>
              <c:pt idx="9">
                <c:v>35.88</c:v>
              </c:pt>
              <c:pt idx="10">
                <c:v>36.81</c:v>
              </c:pt>
            </c:numLit>
          </c:val>
        </c:ser>
        <c:ser>
          <c:idx val="2"/>
          <c:order val="2"/>
          <c:tx>
            <c:v>Dead and Down Trees</c:v>
          </c:tx>
          <c:invertIfNegative val="0"/>
          <c:cat>
            <c:numLit>
              <c:formatCode>General</c:formatCode>
              <c:ptCount val="11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  <c:pt idx="9">
                <c:v>90.0</c:v>
              </c:pt>
              <c:pt idx="10">
                <c:v>100.0</c:v>
              </c:pt>
            </c:numLit>
          </c:cat>
          <c:val>
            <c:numLit>
              <c:formatCode>General</c:formatCode>
              <c:ptCount val="11"/>
              <c:pt idx="0">
                <c:v>51.43</c:v>
              </c:pt>
              <c:pt idx="1">
                <c:v>46.99</c:v>
              </c:pt>
              <c:pt idx="2">
                <c:v>45.13</c:v>
              </c:pt>
              <c:pt idx="3">
                <c:v>45.21</c:v>
              </c:pt>
              <c:pt idx="4">
                <c:v>46.37</c:v>
              </c:pt>
              <c:pt idx="5">
                <c:v>48.05</c:v>
              </c:pt>
              <c:pt idx="6">
                <c:v>49.89</c:v>
              </c:pt>
              <c:pt idx="7">
                <c:v>51.72</c:v>
              </c:pt>
              <c:pt idx="8">
                <c:v>53.48</c:v>
              </c:pt>
              <c:pt idx="9">
                <c:v>55.08</c:v>
              </c:pt>
              <c:pt idx="10">
                <c:v>56.56</c:v>
              </c:pt>
            </c:numLit>
          </c:val>
        </c:ser>
        <c:ser>
          <c:idx val="0"/>
          <c:order val="3"/>
          <c:tx>
            <c:v>COLE FIA avg stocking</c:v>
          </c:tx>
          <c:invertIfNegative val="0"/>
          <c:cat>
            <c:numLit>
              <c:formatCode>General</c:formatCode>
              <c:ptCount val="11"/>
              <c:pt idx="0">
                <c:v>0.0</c:v>
              </c:pt>
              <c:pt idx="1">
                <c:v>10.0</c:v>
              </c:pt>
              <c:pt idx="2">
                <c:v>20.0</c:v>
              </c:pt>
              <c:pt idx="3">
                <c:v>30.0</c:v>
              </c:pt>
              <c:pt idx="4">
                <c:v>40.0</c:v>
              </c:pt>
              <c:pt idx="5">
                <c:v>50.0</c:v>
              </c:pt>
              <c:pt idx="6">
                <c:v>60.0</c:v>
              </c:pt>
              <c:pt idx="7">
                <c:v>70.0</c:v>
              </c:pt>
              <c:pt idx="8">
                <c:v>80.0</c:v>
              </c:pt>
              <c:pt idx="9">
                <c:v>90.0</c:v>
              </c:pt>
              <c:pt idx="10">
                <c:v>100.0</c:v>
              </c:pt>
            </c:numLit>
          </c:cat>
          <c:val>
            <c:numLit>
              <c:formatCode>General</c:formatCode>
              <c:ptCount val="11"/>
              <c:pt idx="0">
                <c:v>0.0</c:v>
              </c:pt>
              <c:pt idx="1">
                <c:v>3.01</c:v>
              </c:pt>
              <c:pt idx="2">
                <c:v>14.76</c:v>
              </c:pt>
              <c:pt idx="3">
                <c:v>31.5</c:v>
              </c:pt>
              <c:pt idx="4">
                <c:v>48.68</c:v>
              </c:pt>
              <c:pt idx="5">
                <c:v>63.82</c:v>
              </c:pt>
              <c:pt idx="6">
                <c:v>76.07</c:v>
              </c:pt>
              <c:pt idx="7">
                <c:v>85.51</c:v>
              </c:pt>
              <c:pt idx="8">
                <c:v>92.55</c:v>
              </c:pt>
              <c:pt idx="9">
                <c:v>97.7</c:v>
              </c:pt>
              <c:pt idx="10">
                <c:v>101.41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8954200"/>
        <c:axId val="2138959704"/>
      </c:barChart>
      <c:catAx>
        <c:axId val="213895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 Age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959704"/>
        <c:crosses val="autoZero"/>
        <c:auto val="1"/>
        <c:lblAlgn val="ctr"/>
        <c:lblOffset val="100"/>
        <c:noMultiLvlLbl val="0"/>
      </c:catAx>
      <c:valAx>
        <c:axId val="2138959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Tonnes of carbon/hectare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8954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Change</a:t>
            </a:r>
            <a:r>
              <a:rPr lang="en-US" sz="1200" baseline="0"/>
              <a:t> in forest carbon sequestration from fuels treatments assuming different fire return intervals for a) commercal thin+fuels tmt, b) mix of fuels tmts, and c) no removals</a:t>
            </a:r>
            <a:endParaRPr lang="en-US" sz="1200"/>
          </a:p>
        </c:rich>
      </c:tx>
      <c:layout>
        <c:manualLayout>
          <c:xMode val="edge"/>
          <c:yMode val="edge"/>
          <c:x val="0.117041426522716"/>
          <c:y val="0.035714285714285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Sheet1!$B$114</c:f>
              <c:strCache>
                <c:ptCount val="1"/>
                <c:pt idx="0">
                  <c:v>% increase in C</c:v>
                </c:pt>
              </c:strCache>
            </c:strRef>
          </c:tx>
          <c:xVal>
            <c:numRef>
              <c:f>Sheet1!$A$115:$A$131</c:f>
              <c:numCache>
                <c:formatCode>0</c:formatCode>
                <c:ptCount val="17"/>
                <c:pt idx="0">
                  <c:v>250.0</c:v>
                </c:pt>
                <c:pt idx="1">
                  <c:v>125.0</c:v>
                </c:pt>
                <c:pt idx="2">
                  <c:v>83.33333333333333</c:v>
                </c:pt>
                <c:pt idx="3">
                  <c:v>62.5</c:v>
                </c:pt>
                <c:pt idx="4">
                  <c:v>5</c:v>
                </c:pt>
                <c:pt idx="6">
                  <c:v>250.0</c:v>
                </c:pt>
                <c:pt idx="7">
                  <c:v>125.0</c:v>
                </c:pt>
                <c:pt idx="8">
                  <c:v>83.33333333333333</c:v>
                </c:pt>
                <c:pt idx="9">
                  <c:v>62.5</c:v>
                </c:pt>
                <c:pt idx="10">
                  <c:v>5</c:v>
                </c:pt>
                <c:pt idx="12">
                  <c:v>250.0</c:v>
                </c:pt>
                <c:pt idx="13">
                  <c:v>125.0</c:v>
                </c:pt>
                <c:pt idx="14">
                  <c:v>83.33333333333333</c:v>
                </c:pt>
                <c:pt idx="15">
                  <c:v>62.5</c:v>
                </c:pt>
                <c:pt idx="16">
                  <c:v>5</c:v>
                </c:pt>
              </c:numCache>
            </c:numRef>
          </c:xVal>
          <c:yVal>
            <c:numRef>
              <c:f>Sheet1!$B$115:$B$131</c:f>
              <c:numCache>
                <c:formatCode>0%</c:formatCode>
                <c:ptCount val="17"/>
                <c:pt idx="0">
                  <c:v>-0.04</c:v>
                </c:pt>
                <c:pt idx="1">
                  <c:v>0.01</c:v>
                </c:pt>
                <c:pt idx="2">
                  <c:v>0.05</c:v>
                </c:pt>
                <c:pt idx="3">
                  <c:v>0.09</c:v>
                </c:pt>
                <c:pt idx="4">
                  <c:v>0.14</c:v>
                </c:pt>
                <c:pt idx="6">
                  <c:v>0.04</c:v>
                </c:pt>
                <c:pt idx="7">
                  <c:v>0.09</c:v>
                </c:pt>
                <c:pt idx="8">
                  <c:v>0.14</c:v>
                </c:pt>
                <c:pt idx="9">
                  <c:v>0.19</c:v>
                </c:pt>
                <c:pt idx="10">
                  <c:v>0.24</c:v>
                </c:pt>
                <c:pt idx="12">
                  <c:v>-0.07</c:v>
                </c:pt>
                <c:pt idx="13">
                  <c:v>-0.03</c:v>
                </c:pt>
                <c:pt idx="14">
                  <c:v>0.01</c:v>
                </c:pt>
                <c:pt idx="15">
                  <c:v>0.05</c:v>
                </c:pt>
                <c:pt idx="16">
                  <c:v>0.09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071144"/>
        <c:axId val="2131920520"/>
      </c:scatterChart>
      <c:valAx>
        <c:axId val="2127071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Fire Return</a:t>
                </a:r>
                <a:r>
                  <a:rPr lang="en-US" baseline="0"/>
                  <a:t> Interval (years)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131920520"/>
        <c:crosses val="autoZero"/>
        <c:crossBetween val="midCat"/>
      </c:valAx>
      <c:valAx>
        <c:axId val="2131920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Carbon</a:t>
                </a:r>
                <a:r>
                  <a:rPr lang="en-US" baseline="0"/>
                  <a:t> gain/loss as a % of initial inventory</a:t>
                </a:r>
                <a:endParaRPr lang="en-U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27071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13</xdr:row>
      <xdr:rowOff>88900</xdr:rowOff>
    </xdr:from>
    <xdr:to>
      <xdr:col>11</xdr:col>
      <xdr:colOff>698500</xdr:colOff>
      <xdr:row>31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13</xdr:row>
      <xdr:rowOff>114300</xdr:rowOff>
    </xdr:from>
    <xdr:to>
      <xdr:col>6</xdr:col>
      <xdr:colOff>292100</xdr:colOff>
      <xdr:row>31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84</xdr:row>
      <xdr:rowOff>161924</xdr:rowOff>
    </xdr:from>
    <xdr:to>
      <xdr:col>11</xdr:col>
      <xdr:colOff>19050</xdr:colOff>
      <xdr:row>90</xdr:row>
      <xdr:rowOff>161925</xdr:rowOff>
    </xdr:to>
    <xdr:sp macro="" textlink="">
      <xdr:nvSpPr>
        <xdr:cNvPr id="4" name="TextBox 3"/>
        <xdr:cNvSpPr txBox="1"/>
      </xdr:nvSpPr>
      <xdr:spPr>
        <a:xfrm>
          <a:off x="5219700" y="19135724"/>
          <a:ext cx="3581400" cy="2228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  <a:spcAft>
              <a:spcPts val="600"/>
            </a:spcAft>
          </a:pP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Take home lessons:</a:t>
          </a:r>
          <a:r>
            <a:rPr lang="en-US" u="sng"/>
            <a:t> </a:t>
          </a:r>
        </a:p>
        <a:p>
          <a:pPr marL="274320" indent="-171450">
            <a:spcBef>
              <a:spcPts val="300"/>
            </a:spcBef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Need to utilize some of harvested product or reduce size of future fires to get a net climate benefit</a:t>
          </a:r>
          <a:r>
            <a:rPr lang="en-US"/>
            <a:t> </a:t>
          </a:r>
        </a:p>
        <a:p>
          <a:pPr marL="274320" indent="-171450">
            <a:spcBef>
              <a:spcPts val="300"/>
            </a:spcBef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fire benefits increase as annual fire probability increases</a:t>
          </a:r>
          <a:r>
            <a:rPr lang="en-US"/>
            <a:t> </a:t>
          </a:r>
        </a:p>
        <a:p>
          <a:pPr marL="274320" indent="-171450">
            <a:spcBef>
              <a:spcPts val="300"/>
            </a:spcBef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Whether products can be sold by landowner has a big influence on overall C balance</a:t>
          </a:r>
          <a:r>
            <a:rPr lang="en-US"/>
            <a:t> </a:t>
          </a:r>
        </a:p>
        <a:p>
          <a:pPr marL="274320" indent="-171450">
            <a:spcBef>
              <a:spcPts val="300"/>
            </a:spcBef>
            <a:spcAft>
              <a:spcPts val="300"/>
            </a:spcAft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Overall, fuels treatments usually will have positive climate benefits due to both use of products and fewer emissions from treated landscape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0</xdr:col>
      <xdr:colOff>44450</xdr:colOff>
      <xdr:row>92</xdr:row>
      <xdr:rowOff>127000</xdr:rowOff>
    </xdr:from>
    <xdr:to>
      <xdr:col>6</xdr:col>
      <xdr:colOff>533400</xdr:colOff>
      <xdr:row>111</xdr:row>
      <xdr:rowOff>88900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156"/>
  <sheetViews>
    <sheetView tabSelected="1" workbookViewId="0">
      <pane ySplit="2620" topLeftCell="A91" activePane="bottomLeft"/>
      <selection activeCell="D6" sqref="D6"/>
      <selection pane="bottomLeft" activeCell="O99" sqref="O99"/>
    </sheetView>
  </sheetViews>
  <sheetFormatPr baseColWidth="10" defaultColWidth="11.5" defaultRowHeight="15" x14ac:dyDescent="0"/>
  <cols>
    <col min="2" max="2" width="17.6640625" customWidth="1"/>
    <col min="3" max="3" width="9.83203125" customWidth="1"/>
    <col min="4" max="4" width="8.83203125" customWidth="1"/>
    <col min="5" max="5" width="9" customWidth="1"/>
    <col min="6" max="6" width="9.5" customWidth="1"/>
    <col min="7" max="7" width="8.83203125" customWidth="1"/>
    <col min="8" max="8" width="8.5" customWidth="1"/>
    <col min="9" max="9" width="10.5" customWidth="1"/>
    <col min="10" max="10" width="10.6640625" customWidth="1"/>
    <col min="11" max="11" width="10.33203125" customWidth="1"/>
    <col min="12" max="12" width="15.33203125" customWidth="1"/>
    <col min="13" max="13" width="13.83203125" customWidth="1"/>
    <col min="14" max="14" width="8.33203125" customWidth="1"/>
    <col min="15" max="15" width="15.1640625" customWidth="1"/>
    <col min="16" max="16" width="15.33203125" customWidth="1"/>
    <col min="17" max="17" width="12.33203125" customWidth="1"/>
    <col min="21" max="21" width="9.33203125" customWidth="1"/>
  </cols>
  <sheetData>
    <row r="1" spans="1:18" s="1" customFormat="1" ht="39.75" customHeight="1" thickBo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79"/>
      <c r="N1" s="79"/>
      <c r="O1" s="79"/>
    </row>
    <row r="2" spans="1:18" s="1" customFormat="1" ht="14">
      <c r="B2" s="2" t="s">
        <v>1</v>
      </c>
      <c r="C2" s="126">
        <v>2.4700000000000002</v>
      </c>
      <c r="D2" s="127"/>
    </row>
    <row r="3" spans="1:18" s="1" customFormat="1" thickBot="1">
      <c r="B3" s="3" t="s">
        <v>2</v>
      </c>
      <c r="C3" s="128" t="s">
        <v>3</v>
      </c>
      <c r="D3" s="129"/>
    </row>
    <row r="4" spans="1:18" s="1" customFormat="1" thickBot="1">
      <c r="B4" s="91" t="s">
        <v>74</v>
      </c>
      <c r="J4" s="82" t="s">
        <v>71</v>
      </c>
      <c r="K4" s="83"/>
    </row>
    <row r="5" spans="1:18" s="1" customFormat="1">
      <c r="B5" s="4" t="s">
        <v>4</v>
      </c>
      <c r="C5" s="5"/>
      <c r="D5" s="92">
        <v>0.01</v>
      </c>
      <c r="E5" s="6"/>
      <c r="F5" s="7" t="s">
        <v>5</v>
      </c>
      <c r="G5" s="6"/>
      <c r="H5" s="8"/>
      <c r="J5" s="84" t="s">
        <v>21</v>
      </c>
      <c r="K5" s="85" t="s">
        <v>70</v>
      </c>
      <c r="O5"/>
      <c r="P5"/>
      <c r="Q5"/>
      <c r="R5"/>
    </row>
    <row r="6" spans="1:18" s="1" customFormat="1">
      <c r="B6" s="9" t="s">
        <v>6</v>
      </c>
      <c r="C6" s="10"/>
      <c r="D6" s="11">
        <v>40</v>
      </c>
      <c r="E6" s="10" t="s">
        <v>7</v>
      </c>
      <c r="F6" s="12"/>
      <c r="G6" s="12"/>
      <c r="H6" s="13"/>
      <c r="J6" s="84" t="s">
        <v>24</v>
      </c>
      <c r="K6" s="86">
        <v>1</v>
      </c>
      <c r="O6"/>
      <c r="P6"/>
      <c r="Q6"/>
      <c r="R6"/>
    </row>
    <row r="7" spans="1:18" s="1" customFormat="1">
      <c r="B7" s="9" t="s">
        <v>8</v>
      </c>
      <c r="C7" s="10"/>
      <c r="D7" s="10">
        <v>20</v>
      </c>
      <c r="E7" s="10" t="s">
        <v>7</v>
      </c>
      <c r="F7" s="14" t="s">
        <v>9</v>
      </c>
      <c r="G7" s="10"/>
      <c r="H7" s="13"/>
      <c r="J7" s="84" t="s">
        <v>25</v>
      </c>
      <c r="K7" s="86">
        <v>0.4</v>
      </c>
      <c r="O7"/>
      <c r="P7"/>
      <c r="Q7"/>
      <c r="R7"/>
    </row>
    <row r="8" spans="1:18" s="1" customFormat="1" ht="16" thickBot="1">
      <c r="B8" s="9" t="s">
        <v>10</v>
      </c>
      <c r="C8" s="10"/>
      <c r="D8" s="10">
        <v>2</v>
      </c>
      <c r="E8" s="10"/>
      <c r="F8" s="10"/>
      <c r="G8" s="10"/>
      <c r="H8" s="13"/>
      <c r="J8" s="87" t="s">
        <v>26</v>
      </c>
      <c r="K8" s="88">
        <v>0.2</v>
      </c>
      <c r="O8"/>
      <c r="P8"/>
      <c r="Q8"/>
      <c r="R8"/>
    </row>
    <row r="9" spans="1:18" s="1" customFormat="1">
      <c r="B9" s="9" t="s">
        <v>11</v>
      </c>
      <c r="C9" s="10"/>
      <c r="D9" s="12">
        <f>D7*D5*D8</f>
        <v>0.4</v>
      </c>
      <c r="E9" s="10" t="s">
        <v>12</v>
      </c>
      <c r="F9" s="78"/>
      <c r="G9" s="12"/>
      <c r="H9" s="13"/>
      <c r="O9"/>
      <c r="P9"/>
      <c r="Q9"/>
      <c r="R9"/>
    </row>
    <row r="10" spans="1:18" s="1" customFormat="1" ht="42">
      <c r="B10" s="9" t="s">
        <v>13</v>
      </c>
      <c r="C10" s="10"/>
      <c r="D10" s="12" t="s">
        <v>14</v>
      </c>
      <c r="E10" s="15" t="s">
        <v>15</v>
      </c>
      <c r="F10" s="15" t="s">
        <v>16</v>
      </c>
      <c r="G10" s="15" t="s">
        <v>75</v>
      </c>
      <c r="H10" s="16"/>
      <c r="O10"/>
      <c r="P10"/>
      <c r="Q10"/>
      <c r="R10"/>
    </row>
    <row r="11" spans="1:18" s="1" customFormat="1">
      <c r="B11" s="9" t="s">
        <v>17</v>
      </c>
      <c r="C11" s="10"/>
      <c r="D11" s="17">
        <v>75</v>
      </c>
      <c r="E11" s="17">
        <v>50</v>
      </c>
      <c r="F11" s="17">
        <v>23</v>
      </c>
      <c r="G11" s="17">
        <v>0</v>
      </c>
      <c r="H11" s="16" t="s">
        <v>18</v>
      </c>
      <c r="I11" s="1" t="s">
        <v>19</v>
      </c>
      <c r="O11"/>
      <c r="P11"/>
      <c r="Q11"/>
      <c r="R11"/>
    </row>
    <row r="12" spans="1:18" s="1" customFormat="1">
      <c r="B12" s="9" t="s">
        <v>20</v>
      </c>
      <c r="C12" s="10"/>
      <c r="D12" s="17">
        <v>60</v>
      </c>
      <c r="E12" s="17">
        <f>E11</f>
        <v>50</v>
      </c>
      <c r="F12" s="17">
        <f>F11</f>
        <v>23</v>
      </c>
      <c r="G12" s="17">
        <v>20</v>
      </c>
      <c r="H12" s="16" t="s">
        <v>18</v>
      </c>
      <c r="I12" s="1" t="s">
        <v>19</v>
      </c>
      <c r="O12"/>
      <c r="P12"/>
      <c r="Q12"/>
      <c r="R12"/>
    </row>
    <row r="13" spans="1:18" s="1" customFormat="1" thickBot="1">
      <c r="B13" s="18"/>
      <c r="C13" s="19"/>
      <c r="D13" s="19"/>
      <c r="E13" s="19"/>
      <c r="F13" s="19"/>
      <c r="G13" s="19"/>
      <c r="H13" s="20"/>
    </row>
    <row r="14" spans="1:18" s="1" customFormat="1" ht="15" customHeight="1">
      <c r="B14" s="21"/>
      <c r="C14" s="21"/>
      <c r="D14" s="21"/>
      <c r="E14" s="22"/>
      <c r="F14" s="22"/>
      <c r="G14" s="22"/>
      <c r="H14" s="22"/>
      <c r="I14" s="21"/>
    </row>
    <row r="15" spans="1:18" s="1" customFormat="1" ht="15" customHeight="1">
      <c r="B15" s="21"/>
      <c r="C15" s="21"/>
      <c r="D15" s="21"/>
      <c r="E15" s="22"/>
      <c r="F15" s="22"/>
      <c r="G15" s="22"/>
      <c r="H15" s="22"/>
      <c r="I15" s="21"/>
    </row>
    <row r="16" spans="1:18" s="1" customFormat="1" ht="15" customHeight="1">
      <c r="B16" s="21"/>
      <c r="C16" s="21"/>
      <c r="D16" s="21"/>
      <c r="E16" s="22"/>
      <c r="F16" s="22"/>
      <c r="G16" s="22"/>
      <c r="H16" s="22"/>
      <c r="I16" s="21"/>
    </row>
    <row r="17" spans="2:9" s="1" customFormat="1" ht="15" customHeight="1">
      <c r="B17" s="21"/>
      <c r="C17" s="21"/>
      <c r="D17" s="21"/>
      <c r="E17" s="22"/>
      <c r="F17" s="22"/>
      <c r="G17" s="22"/>
      <c r="H17" s="22"/>
      <c r="I17" s="21"/>
    </row>
    <row r="18" spans="2:9" s="1" customFormat="1" ht="15" customHeight="1">
      <c r="B18" s="21"/>
      <c r="C18" s="21"/>
      <c r="D18" s="21"/>
      <c r="E18" s="22"/>
      <c r="F18" s="22"/>
      <c r="G18" s="22"/>
      <c r="H18" s="22"/>
      <c r="I18" s="21"/>
    </row>
    <row r="19" spans="2:9" s="1" customFormat="1" ht="15" customHeight="1">
      <c r="B19" s="21"/>
      <c r="C19" s="21"/>
      <c r="D19" s="21"/>
      <c r="E19" s="22"/>
      <c r="F19" s="22"/>
      <c r="G19" s="22"/>
      <c r="H19" s="22"/>
      <c r="I19" s="21"/>
    </row>
    <row r="20" spans="2:9" s="1" customFormat="1" ht="15" customHeight="1">
      <c r="B20" s="21"/>
      <c r="C20" s="21"/>
      <c r="D20" s="21"/>
      <c r="E20" s="22"/>
      <c r="F20" s="22"/>
      <c r="G20" s="22"/>
      <c r="H20" s="22"/>
      <c r="I20" s="21"/>
    </row>
    <row r="21" spans="2:9" s="1" customFormat="1" ht="15" customHeight="1">
      <c r="B21" s="21"/>
      <c r="C21" s="21"/>
      <c r="D21" s="21"/>
      <c r="E21" s="22"/>
      <c r="F21" s="22"/>
      <c r="G21" s="22"/>
      <c r="H21" s="22"/>
      <c r="I21" s="21"/>
    </row>
    <row r="22" spans="2:9" s="1" customFormat="1" ht="15" customHeight="1">
      <c r="B22" s="21"/>
      <c r="C22" s="21"/>
      <c r="D22" s="21"/>
      <c r="E22" s="22"/>
      <c r="F22" s="22"/>
      <c r="G22" s="22"/>
      <c r="H22" s="22"/>
      <c r="I22" s="21"/>
    </row>
    <row r="23" spans="2:9" s="1" customFormat="1" ht="15" customHeight="1">
      <c r="B23" s="21"/>
      <c r="C23" s="21"/>
      <c r="D23" s="21"/>
      <c r="E23" s="22"/>
      <c r="F23" s="22"/>
      <c r="G23" s="22"/>
      <c r="H23" s="22"/>
      <c r="I23" s="21"/>
    </row>
    <row r="24" spans="2:9" s="1" customFormat="1" ht="15" customHeight="1">
      <c r="B24" s="21"/>
      <c r="C24" s="21"/>
      <c r="D24" s="21"/>
      <c r="E24" s="22"/>
      <c r="F24" s="22"/>
      <c r="G24" s="22"/>
      <c r="H24" s="22"/>
      <c r="I24" s="21"/>
    </row>
    <row r="25" spans="2:9" s="1" customFormat="1" ht="15" customHeight="1">
      <c r="B25" s="21"/>
      <c r="C25" s="21"/>
      <c r="D25" s="21"/>
      <c r="E25" s="22"/>
      <c r="F25" s="22"/>
      <c r="G25" s="22"/>
      <c r="H25" s="22"/>
      <c r="I25" s="21"/>
    </row>
    <row r="26" spans="2:9" s="1" customFormat="1" ht="15" customHeight="1">
      <c r="B26" s="21"/>
      <c r="C26" s="21"/>
      <c r="D26" s="21"/>
      <c r="E26" s="22"/>
      <c r="F26" s="22"/>
      <c r="G26" s="22"/>
      <c r="H26" s="22"/>
      <c r="I26" s="21"/>
    </row>
    <row r="27" spans="2:9" s="1" customFormat="1" ht="15" customHeight="1">
      <c r="B27" s="21"/>
      <c r="C27" s="21"/>
      <c r="D27" s="21"/>
      <c r="E27" s="22"/>
      <c r="F27" s="22"/>
      <c r="G27" s="22"/>
      <c r="H27" s="22"/>
      <c r="I27" s="21"/>
    </row>
    <row r="28" spans="2:9" s="1" customFormat="1" ht="15" customHeight="1">
      <c r="B28" s="21"/>
      <c r="C28" s="21"/>
      <c r="D28" s="21"/>
      <c r="E28" s="22"/>
      <c r="F28" s="22"/>
      <c r="G28" s="22"/>
      <c r="H28" s="22"/>
      <c r="I28" s="21"/>
    </row>
    <row r="29" spans="2:9" s="1" customFormat="1" ht="15" customHeight="1">
      <c r="B29" s="21"/>
      <c r="C29" s="21"/>
      <c r="D29" s="21"/>
      <c r="E29" s="22"/>
      <c r="F29" s="22"/>
      <c r="G29" s="22"/>
      <c r="H29" s="22"/>
      <c r="I29" s="21"/>
    </row>
    <row r="30" spans="2:9" s="1" customFormat="1" ht="15" customHeight="1">
      <c r="B30" s="21"/>
      <c r="C30" s="21"/>
      <c r="D30" s="21"/>
      <c r="E30" s="22"/>
      <c r="F30" s="22"/>
      <c r="G30" s="22"/>
      <c r="H30" s="22"/>
      <c r="I30" s="21"/>
    </row>
    <row r="31" spans="2:9" s="1" customFormat="1" ht="15" customHeight="1">
      <c r="B31" s="21"/>
      <c r="C31" s="21"/>
      <c r="D31" s="21"/>
      <c r="E31" s="22"/>
      <c r="F31" s="22"/>
      <c r="G31" s="22"/>
      <c r="H31" s="22"/>
      <c r="I31" s="21"/>
    </row>
    <row r="32" spans="2:9" s="1" customFormat="1" ht="15" customHeight="1" thickBot="1">
      <c r="B32" s="21"/>
      <c r="C32" s="21"/>
      <c r="D32" s="21"/>
      <c r="E32" s="22"/>
      <c r="F32" s="22"/>
      <c r="G32" s="22"/>
      <c r="H32" s="22"/>
      <c r="I32" s="21"/>
    </row>
    <row r="33" spans="2:12" s="1" customFormat="1" ht="14" customHeight="1">
      <c r="B33" s="102" t="s">
        <v>65</v>
      </c>
      <c r="C33" s="103"/>
      <c r="D33" s="103"/>
      <c r="E33" s="103"/>
      <c r="F33" s="103"/>
      <c r="G33" s="103"/>
      <c r="H33" s="103"/>
      <c r="I33" s="104"/>
    </row>
    <row r="34" spans="2:12" s="1" customFormat="1" ht="15" customHeight="1">
      <c r="B34" s="130" t="s">
        <v>72</v>
      </c>
      <c r="C34" s="131"/>
      <c r="D34" s="131"/>
      <c r="E34" s="131"/>
      <c r="F34" s="131"/>
      <c r="G34" s="131"/>
      <c r="H34" s="131"/>
      <c r="I34" s="132"/>
    </row>
    <row r="35" spans="2:12" s="1" customFormat="1" ht="40" customHeight="1">
      <c r="B35" s="32"/>
      <c r="C35" s="28" t="s">
        <v>27</v>
      </c>
      <c r="D35" s="28" t="s">
        <v>32</v>
      </c>
      <c r="E35" s="29" t="s">
        <v>48</v>
      </c>
      <c r="F35" s="29" t="s">
        <v>28</v>
      </c>
      <c r="G35" s="29" t="s">
        <v>29</v>
      </c>
      <c r="H35" s="29" t="s">
        <v>31</v>
      </c>
      <c r="I35" s="33" t="s">
        <v>30</v>
      </c>
      <c r="J35" s="24"/>
      <c r="K35" s="23"/>
      <c r="L35" s="23"/>
    </row>
    <row r="36" spans="2:12" s="1" customFormat="1" ht="15" customHeight="1">
      <c r="B36" s="34" t="s">
        <v>43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0.15</v>
      </c>
      <c r="I36" s="35">
        <v>0.3</v>
      </c>
      <c r="J36" s="21"/>
    </row>
    <row r="37" spans="2:12" s="1" customFormat="1" ht="15" customHeight="1">
      <c r="B37" s="36" t="s">
        <v>44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0.3</v>
      </c>
      <c r="I37" s="35">
        <v>0.6</v>
      </c>
      <c r="J37" s="21"/>
    </row>
    <row r="38" spans="2:12" s="1" customFormat="1" ht="15" customHeight="1">
      <c r="B38" s="36" t="s">
        <v>45</v>
      </c>
      <c r="C38" s="30">
        <v>0</v>
      </c>
      <c r="D38" s="30">
        <v>0.6</v>
      </c>
      <c r="E38" s="30">
        <v>0.2</v>
      </c>
      <c r="F38" s="30">
        <v>0.2</v>
      </c>
      <c r="G38" s="30">
        <v>1</v>
      </c>
      <c r="H38" s="30">
        <v>0.5</v>
      </c>
      <c r="I38" s="35">
        <v>0.05</v>
      </c>
      <c r="J38" s="21"/>
    </row>
    <row r="39" spans="2:12" s="1" customFormat="1" ht="14">
      <c r="B39" s="36" t="s">
        <v>47</v>
      </c>
      <c r="C39" s="30">
        <v>0</v>
      </c>
      <c r="D39" s="30">
        <v>0.4</v>
      </c>
      <c r="E39" s="30">
        <v>0.8</v>
      </c>
      <c r="F39" s="30">
        <v>0.8</v>
      </c>
      <c r="G39" s="30">
        <v>0</v>
      </c>
      <c r="H39" s="30">
        <v>0.05</v>
      </c>
      <c r="I39" s="35">
        <v>0.05</v>
      </c>
      <c r="J39" s="21"/>
    </row>
    <row r="40" spans="2:12" s="1" customFormat="1" ht="21" customHeight="1" thickBot="1">
      <c r="B40" s="37" t="s">
        <v>46</v>
      </c>
      <c r="C40" s="80" t="s">
        <v>50</v>
      </c>
      <c r="D40" s="89">
        <v>0.2</v>
      </c>
      <c r="E40" s="89">
        <v>0.2</v>
      </c>
      <c r="F40" s="89">
        <v>0</v>
      </c>
      <c r="G40" s="89">
        <v>0</v>
      </c>
      <c r="H40" s="89">
        <v>0</v>
      </c>
      <c r="I40" s="90">
        <v>0</v>
      </c>
      <c r="J40" s="21"/>
    </row>
    <row r="41" spans="2:12" s="1" customFormat="1" thickBot="1">
      <c r="B41" s="21"/>
      <c r="C41" s="21"/>
      <c r="D41" s="22"/>
      <c r="E41" s="22"/>
      <c r="F41" s="22"/>
      <c r="G41" s="22"/>
      <c r="H41" s="22"/>
      <c r="I41" s="21"/>
    </row>
    <row r="42" spans="2:12" s="1" customFormat="1" ht="24" customHeight="1">
      <c r="B42" s="133" t="s">
        <v>73</v>
      </c>
      <c r="C42" s="134"/>
      <c r="D42" s="134"/>
      <c r="E42" s="134"/>
      <c r="F42" s="135"/>
      <c r="G42" s="22"/>
      <c r="H42" s="22"/>
      <c r="I42" s="21"/>
    </row>
    <row r="43" spans="2:12" s="1" customFormat="1" ht="27.75" customHeight="1" thickBot="1">
      <c r="B43" s="139" t="s">
        <v>66</v>
      </c>
      <c r="C43" s="140"/>
      <c r="D43" s="140"/>
      <c r="E43" s="140"/>
      <c r="F43" s="141"/>
      <c r="G43" s="22"/>
      <c r="H43" s="22"/>
      <c r="I43" s="21"/>
    </row>
    <row r="44" spans="2:12" s="1" customFormat="1" ht="42">
      <c r="B44" s="41"/>
      <c r="C44" s="42" t="s">
        <v>36</v>
      </c>
      <c r="D44" s="42" t="s">
        <v>37</v>
      </c>
      <c r="E44" s="43" t="s">
        <v>38</v>
      </c>
      <c r="F44" s="44" t="s">
        <v>39</v>
      </c>
      <c r="G44" s="25"/>
      <c r="H44" s="25"/>
      <c r="I44" s="21"/>
    </row>
    <row r="45" spans="2:12" s="1" customFormat="1" ht="29" thickBot="1">
      <c r="B45" s="38" t="s">
        <v>40</v>
      </c>
      <c r="C45" s="39">
        <v>1</v>
      </c>
      <c r="D45" s="39">
        <v>1</v>
      </c>
      <c r="E45" s="39">
        <v>0.33</v>
      </c>
      <c r="F45" s="40">
        <v>0</v>
      </c>
      <c r="G45" s="25"/>
      <c r="H45" s="25"/>
      <c r="I45" s="21"/>
    </row>
    <row r="46" spans="2:12" s="1" customFormat="1" thickBot="1">
      <c r="B46" s="24"/>
      <c r="C46" s="26"/>
      <c r="D46" s="26"/>
      <c r="E46" s="26"/>
      <c r="F46" s="26"/>
      <c r="G46" s="25"/>
      <c r="H46" s="25"/>
      <c r="I46" s="21"/>
    </row>
    <row r="47" spans="2:12" s="1" customFormat="1" ht="25.5" customHeight="1" thickBot="1">
      <c r="B47" s="136" t="s">
        <v>42</v>
      </c>
      <c r="C47" s="137"/>
      <c r="D47" s="137"/>
      <c r="E47" s="137"/>
      <c r="F47" s="137"/>
      <c r="G47" s="137"/>
      <c r="H47" s="137"/>
      <c r="I47" s="138"/>
    </row>
    <row r="48" spans="2:12" s="1" customFormat="1" ht="42">
      <c r="B48" s="45"/>
      <c r="C48" s="42" t="s">
        <v>27</v>
      </c>
      <c r="D48" s="42" t="s">
        <v>32</v>
      </c>
      <c r="E48" s="43" t="s">
        <v>48</v>
      </c>
      <c r="F48" s="43" t="s">
        <v>28</v>
      </c>
      <c r="G48" s="43" t="s">
        <v>29</v>
      </c>
      <c r="H48" s="43" t="s">
        <v>31</v>
      </c>
      <c r="I48" s="44" t="s">
        <v>30</v>
      </c>
      <c r="J48" s="21"/>
    </row>
    <row r="49" spans="2:10" s="1" customFormat="1" ht="14">
      <c r="B49" s="34" t="s">
        <v>43</v>
      </c>
      <c r="C49" s="46">
        <f>$G$12*(C36)*$C$45</f>
        <v>0</v>
      </c>
      <c r="D49" s="46">
        <f>$G$12*(D36)*$C$45</f>
        <v>0</v>
      </c>
      <c r="E49" s="46">
        <f>$G$12*(E36)*$C$45</f>
        <v>0</v>
      </c>
      <c r="F49" s="46">
        <v>0</v>
      </c>
      <c r="G49" s="46">
        <f>$G$12*(G36)*$C$45</f>
        <v>0</v>
      </c>
      <c r="H49" s="46">
        <f>$G$12*(H36)*$C$45</f>
        <v>3</v>
      </c>
      <c r="I49" s="47">
        <f>$G$12*(I36)*$C$45</f>
        <v>6</v>
      </c>
      <c r="J49" s="21"/>
    </row>
    <row r="50" spans="2:10" s="1" customFormat="1" ht="14">
      <c r="B50" s="36" t="s">
        <v>44</v>
      </c>
      <c r="C50" s="46">
        <f>$G$12*(C37)*$C$45</f>
        <v>0</v>
      </c>
      <c r="D50" s="46">
        <f>$G$12*(D37)*$D$45</f>
        <v>0</v>
      </c>
      <c r="E50" s="46">
        <f>$G$12*(E37)*$D$45</f>
        <v>0</v>
      </c>
      <c r="F50" s="46">
        <v>0</v>
      </c>
      <c r="G50" s="46">
        <f>$G$12*(G37)*$D$45</f>
        <v>0</v>
      </c>
      <c r="H50" s="46">
        <f>$G$12*(H37)*$D$45</f>
        <v>6</v>
      </c>
      <c r="I50" s="47">
        <f>$G$12*(I37)*$D$45</f>
        <v>12</v>
      </c>
      <c r="J50" s="21"/>
    </row>
    <row r="51" spans="2:10" s="1" customFormat="1" ht="14">
      <c r="B51" s="36" t="s">
        <v>45</v>
      </c>
      <c r="C51" s="46">
        <f>$G$12*(C38)*$C$45</f>
        <v>0</v>
      </c>
      <c r="D51" s="46">
        <f t="shared" ref="D51:I51" si="0">$G$12*(D38)*$E$45</f>
        <v>3.96</v>
      </c>
      <c r="E51" s="46">
        <f t="shared" si="0"/>
        <v>1.32</v>
      </c>
      <c r="F51" s="46">
        <f t="shared" si="0"/>
        <v>1.32</v>
      </c>
      <c r="G51" s="46">
        <f t="shared" si="0"/>
        <v>6.6000000000000005</v>
      </c>
      <c r="H51" s="46">
        <f t="shared" si="0"/>
        <v>3.3000000000000003</v>
      </c>
      <c r="I51" s="47">
        <f t="shared" si="0"/>
        <v>0.33</v>
      </c>
      <c r="J51" s="21"/>
    </row>
    <row r="52" spans="2:10" s="1" customFormat="1" ht="14">
      <c r="B52" s="36" t="s">
        <v>47</v>
      </c>
      <c r="C52" s="46">
        <f>$G$12*(C39)*$C$45</f>
        <v>0</v>
      </c>
      <c r="D52" s="46">
        <f>$G$12*(D39)*$F$45</f>
        <v>0</v>
      </c>
      <c r="E52" s="46">
        <f>$G$12*(E39)*$F$45</f>
        <v>0</v>
      </c>
      <c r="F52" s="46">
        <v>0</v>
      </c>
      <c r="G52" s="46">
        <f>$G$12*(G39)*$F$45</f>
        <v>0</v>
      </c>
      <c r="H52" s="46">
        <f>$G$12*(H39)*$F$45</f>
        <v>0</v>
      </c>
      <c r="I52" s="47">
        <f>$G$12*(I39)*$F$45</f>
        <v>0</v>
      </c>
      <c r="J52" s="21"/>
    </row>
    <row r="53" spans="2:10" s="1" customFormat="1" ht="14">
      <c r="B53" s="36" t="s">
        <v>78</v>
      </c>
      <c r="C53" s="46">
        <f>$G$12*(0)*$C$45</f>
        <v>0</v>
      </c>
      <c r="D53" s="46">
        <f>-(0.5)*$F$62*$D$9*($E$12+$F$12+$G$12)</f>
        <v>-3.7200000000000006</v>
      </c>
      <c r="E53" s="46">
        <f>-$F$62*$D$9*($E$12+$F$12+$G$12)</f>
        <v>-7.4400000000000013</v>
      </c>
      <c r="F53" s="46">
        <v>0</v>
      </c>
      <c r="G53" s="46">
        <f>-$F$62*$D$9*(20)</f>
        <v>-1.6000000000000003</v>
      </c>
      <c r="H53" s="46">
        <f>G53</f>
        <v>-1.6000000000000003</v>
      </c>
      <c r="I53" s="47">
        <v>0</v>
      </c>
      <c r="J53" s="21"/>
    </row>
    <row r="54" spans="2:10" s="1" customFormat="1" ht="29" thickBot="1">
      <c r="B54" s="38" t="s">
        <v>35</v>
      </c>
      <c r="C54" s="48">
        <f>SUM(C49:C53)</f>
        <v>0</v>
      </c>
      <c r="D54" s="48">
        <f>SUM(D49:D53)</f>
        <v>0.23999999999999932</v>
      </c>
      <c r="E54" s="48">
        <f t="shared" ref="E54:I54" si="1">SUM(E49:E53)</f>
        <v>-6.120000000000001</v>
      </c>
      <c r="F54" s="48">
        <f t="shared" si="1"/>
        <v>1.32</v>
      </c>
      <c r="G54" s="48">
        <f t="shared" si="1"/>
        <v>5</v>
      </c>
      <c r="H54" s="48">
        <f t="shared" si="1"/>
        <v>10.700000000000001</v>
      </c>
      <c r="I54" s="49">
        <f t="shared" si="1"/>
        <v>18.329999999999998</v>
      </c>
      <c r="J54" s="21"/>
    </row>
    <row r="55" spans="2:10" s="1" customFormat="1" thickBot="1">
      <c r="B55" s="21"/>
      <c r="C55" s="21"/>
      <c r="D55" s="21"/>
      <c r="E55" s="22"/>
      <c r="F55" s="22"/>
      <c r="G55" s="22"/>
      <c r="H55" s="22"/>
      <c r="I55" s="21"/>
    </row>
    <row r="56" spans="2:10" s="1" customFormat="1" ht="18" customHeight="1">
      <c r="B56" s="105" t="s">
        <v>67</v>
      </c>
      <c r="C56" s="106"/>
      <c r="D56" s="106"/>
      <c r="E56" s="106"/>
      <c r="F56" s="106"/>
      <c r="G56" s="106"/>
      <c r="H56" s="107"/>
      <c r="I56" s="21"/>
    </row>
    <row r="57" spans="2:10" s="1" customFormat="1" ht="13" customHeight="1" thickBot="1">
      <c r="B57" s="143" t="s">
        <v>68</v>
      </c>
      <c r="C57" s="144"/>
      <c r="D57" s="144"/>
      <c r="E57" s="144"/>
      <c r="F57" s="144"/>
      <c r="G57" s="144"/>
      <c r="H57" s="145"/>
      <c r="I57" s="21"/>
    </row>
    <row r="58" spans="2:10" s="1" customFormat="1" ht="23" customHeight="1">
      <c r="B58" s="81"/>
      <c r="C58" s="146" t="s">
        <v>27</v>
      </c>
      <c r="D58" s="146"/>
      <c r="E58" s="147" t="s">
        <v>41</v>
      </c>
      <c r="F58" s="147"/>
      <c r="G58" s="148" t="s">
        <v>61</v>
      </c>
      <c r="H58" s="149"/>
      <c r="I58" s="21"/>
    </row>
    <row r="59" spans="2:10" s="1" customFormat="1" ht="14">
      <c r="B59" s="36" t="s">
        <v>21</v>
      </c>
      <c r="C59" s="73" t="s">
        <v>22</v>
      </c>
      <c r="D59" s="73" t="s">
        <v>23</v>
      </c>
      <c r="E59" s="73" t="s">
        <v>22</v>
      </c>
      <c r="F59" s="73" t="s">
        <v>23</v>
      </c>
      <c r="G59" s="73" t="s">
        <v>22</v>
      </c>
      <c r="H59" s="74" t="s">
        <v>23</v>
      </c>
      <c r="I59" s="21"/>
    </row>
    <row r="60" spans="2:10" s="1" customFormat="1" ht="14">
      <c r="B60" s="36" t="s">
        <v>24</v>
      </c>
      <c r="C60" s="75">
        <v>0.3</v>
      </c>
      <c r="D60" s="75">
        <f>$K$6</f>
        <v>1</v>
      </c>
      <c r="E60" s="76">
        <v>0.2</v>
      </c>
      <c r="F60" s="75">
        <f>$K$6</f>
        <v>1</v>
      </c>
      <c r="G60" s="76">
        <v>0.1</v>
      </c>
      <c r="H60" s="75">
        <f>$K$6</f>
        <v>1</v>
      </c>
      <c r="I60" s="21"/>
    </row>
    <row r="61" spans="2:10" s="1" customFormat="1" ht="14">
      <c r="B61" s="36" t="s">
        <v>25</v>
      </c>
      <c r="C61" s="75">
        <v>0.5</v>
      </c>
      <c r="D61" s="75">
        <f>$K$7</f>
        <v>0.4</v>
      </c>
      <c r="E61" s="76">
        <v>0.2</v>
      </c>
      <c r="F61" s="75">
        <f>$K$7</f>
        <v>0.4</v>
      </c>
      <c r="G61" s="76">
        <v>0.1</v>
      </c>
      <c r="H61" s="75">
        <f>$K$7</f>
        <v>0.4</v>
      </c>
      <c r="I61" s="21"/>
    </row>
    <row r="62" spans="2:10" s="1" customFormat="1" ht="14">
      <c r="B62" s="36" t="s">
        <v>26</v>
      </c>
      <c r="C62" s="75">
        <v>0.2</v>
      </c>
      <c r="D62" s="75">
        <f>$K$8</f>
        <v>0.2</v>
      </c>
      <c r="E62" s="76">
        <v>0.6</v>
      </c>
      <c r="F62" s="75">
        <f>$K$8</f>
        <v>0.2</v>
      </c>
      <c r="G62" s="76">
        <v>0.8</v>
      </c>
      <c r="H62" s="75">
        <f>$K$8</f>
        <v>0.2</v>
      </c>
      <c r="I62" s="21"/>
    </row>
    <row r="63" spans="2:10" s="1" customFormat="1" ht="16.5" customHeight="1" thickBot="1">
      <c r="B63" s="77" t="s">
        <v>86</v>
      </c>
      <c r="C63" s="108">
        <f>SUMPRODUCT(C60:C62,D60:D62)</f>
        <v>0.54</v>
      </c>
      <c r="D63" s="108"/>
      <c r="E63" s="109">
        <f>SUMPRODUCT(E60:E62,F60:F62)</f>
        <v>0.4</v>
      </c>
      <c r="F63" s="109"/>
      <c r="G63" s="110">
        <f>SUMPRODUCT(G60:G62,H60:H62)</f>
        <v>0.30000000000000004</v>
      </c>
      <c r="H63" s="111"/>
      <c r="I63" s="21"/>
    </row>
    <row r="64" spans="2:10" s="1" customFormat="1" thickBot="1">
      <c r="B64" s="53"/>
      <c r="C64" s="21"/>
      <c r="D64" s="21"/>
      <c r="E64" s="22"/>
      <c r="F64" s="22"/>
      <c r="G64" s="22"/>
      <c r="H64" s="22"/>
      <c r="I64" s="21"/>
    </row>
    <row r="65" spans="2:11" s="1" customFormat="1" ht="44.25" customHeight="1">
      <c r="B65" s="98"/>
      <c r="C65" s="112" t="s">
        <v>53</v>
      </c>
      <c r="D65" s="113"/>
      <c r="E65" s="114"/>
      <c r="F65" s="115" t="s">
        <v>54</v>
      </c>
      <c r="G65" s="116"/>
      <c r="H65" s="116"/>
      <c r="I65" s="123" t="s">
        <v>55</v>
      </c>
      <c r="J65" s="124"/>
      <c r="K65" s="125"/>
    </row>
    <row r="66" spans="2:11" s="1" customFormat="1" ht="42">
      <c r="B66" s="99"/>
      <c r="C66" s="62" t="s">
        <v>27</v>
      </c>
      <c r="D66" s="61" t="s">
        <v>51</v>
      </c>
      <c r="E66" s="51" t="s">
        <v>52</v>
      </c>
      <c r="F66" s="62" t="s">
        <v>27</v>
      </c>
      <c r="G66" s="61" t="s">
        <v>51</v>
      </c>
      <c r="H66" s="51" t="s">
        <v>52</v>
      </c>
      <c r="I66" s="62" t="s">
        <v>27</v>
      </c>
      <c r="J66" s="61" t="s">
        <v>51</v>
      </c>
      <c r="K66" s="52" t="s">
        <v>52</v>
      </c>
    </row>
    <row r="67" spans="2:11" s="1" customFormat="1" ht="14">
      <c r="B67" s="117" t="s">
        <v>77</v>
      </c>
      <c r="C67" s="118"/>
      <c r="D67" s="118"/>
      <c r="E67" s="118"/>
      <c r="F67" s="118"/>
      <c r="G67" s="118"/>
      <c r="H67" s="118"/>
      <c r="I67" s="118"/>
      <c r="J67" s="118"/>
      <c r="K67" s="119"/>
    </row>
    <row r="68" spans="2:11" s="1" customFormat="1" ht="14">
      <c r="B68" s="36" t="s">
        <v>56</v>
      </c>
      <c r="C68" s="46">
        <f>($D$9*SUM($D$11:$F$11))*SUMPRODUCT(C60:C62,D60:D62)</f>
        <v>31.968000000000004</v>
      </c>
      <c r="D68" s="46">
        <f>($D$9*SUM($D$12:$F$12))*SUMPRODUCT(E60:E62,F60:F62)</f>
        <v>21.28</v>
      </c>
      <c r="E68" s="46">
        <f>($D$9*SUM($D$12:$F$12))*SUMPRODUCT(G60:G62,H60:H62)</f>
        <v>15.960000000000003</v>
      </c>
      <c r="F68" s="46">
        <f>($D$9*SUM($D$11:$F$11))*SUMPRODUCT(C60:C62,D60:D62)</f>
        <v>31.968000000000004</v>
      </c>
      <c r="G68" s="46">
        <f>($D$9*SUM($D$12:$F$12))*SUMPRODUCT(E60:E62,F60:F62)*0.8</f>
        <v>17.024000000000001</v>
      </c>
      <c r="H68" s="46">
        <f>($D$9*SUM($D$12:$F$12))*SUMPRODUCT(G60:G62,H60:H62)*0.8</f>
        <v>12.768000000000002</v>
      </c>
      <c r="I68" s="46">
        <f>($D$9*SUM($D$11:$F$11))*SUMPRODUCT(C60:C62,D60:D62)</f>
        <v>31.968000000000004</v>
      </c>
      <c r="J68" s="46">
        <f>($D$9*SUM($D$12:$F$12))*SUMPRODUCT(E60:E62,F60:F62)*0.6</f>
        <v>12.768000000000001</v>
      </c>
      <c r="K68" s="47">
        <f>($D$9*SUM($D$12:$F$12))*SUMPRODUCT(G60:G62,H60:H62)*0.6</f>
        <v>9.5760000000000005</v>
      </c>
    </row>
    <row r="69" spans="2:11" s="1" customFormat="1" ht="14">
      <c r="B69" s="36" t="s">
        <v>57</v>
      </c>
      <c r="C69" s="31">
        <v>0</v>
      </c>
      <c r="D69" s="54">
        <f>$G$12</f>
        <v>20</v>
      </c>
      <c r="E69" s="54">
        <f>$G$12</f>
        <v>20</v>
      </c>
      <c r="F69" s="31">
        <v>0</v>
      </c>
      <c r="G69" s="54">
        <f>$G$12</f>
        <v>20</v>
      </c>
      <c r="H69" s="54">
        <f>$G$12</f>
        <v>20</v>
      </c>
      <c r="I69" s="31">
        <v>0</v>
      </c>
      <c r="J69" s="54">
        <f>$G$12</f>
        <v>20</v>
      </c>
      <c r="K69" s="55">
        <f>$G$12</f>
        <v>20</v>
      </c>
    </row>
    <row r="70" spans="2:11" s="1" customFormat="1" ht="14">
      <c r="B70" s="36" t="s">
        <v>58</v>
      </c>
      <c r="C70" s="46">
        <f>SUM(C68:C69)</f>
        <v>31.968000000000004</v>
      </c>
      <c r="D70" s="46">
        <f>SUM(D68:D69)</f>
        <v>41.28</v>
      </c>
      <c r="E70" s="46">
        <f t="shared" ref="E70:K70" si="2">SUM(E68:E69)</f>
        <v>35.96</v>
      </c>
      <c r="F70" s="46">
        <f t="shared" si="2"/>
        <v>31.968000000000004</v>
      </c>
      <c r="G70" s="46">
        <f t="shared" si="2"/>
        <v>37.024000000000001</v>
      </c>
      <c r="H70" s="46">
        <f t="shared" si="2"/>
        <v>32.768000000000001</v>
      </c>
      <c r="I70" s="46">
        <f t="shared" si="2"/>
        <v>31.968000000000004</v>
      </c>
      <c r="J70" s="46">
        <f t="shared" si="2"/>
        <v>32.768000000000001</v>
      </c>
      <c r="K70" s="47">
        <f t="shared" si="2"/>
        <v>29.576000000000001</v>
      </c>
    </row>
    <row r="71" spans="2:11" s="1" customFormat="1" ht="14">
      <c r="B71" s="36" t="s">
        <v>76</v>
      </c>
      <c r="C71" s="46"/>
      <c r="D71" s="46">
        <f>$C$70-D70</f>
        <v>-9.3119999999999976</v>
      </c>
      <c r="E71" s="46">
        <f t="shared" ref="E71:K71" si="3">$C$70-E70</f>
        <v>-3.9919999999999973</v>
      </c>
      <c r="F71" s="46">
        <f t="shared" si="3"/>
        <v>0</v>
      </c>
      <c r="G71" s="46">
        <f t="shared" si="3"/>
        <v>-5.0559999999999974</v>
      </c>
      <c r="H71" s="46">
        <f t="shared" si="3"/>
        <v>-0.79999999999999716</v>
      </c>
      <c r="I71" s="46">
        <f t="shared" si="3"/>
        <v>0</v>
      </c>
      <c r="J71" s="46">
        <f t="shared" si="3"/>
        <v>-0.79999999999999716</v>
      </c>
      <c r="K71" s="46">
        <f t="shared" si="3"/>
        <v>2.392000000000003</v>
      </c>
    </row>
    <row r="72" spans="2:11" s="1" customFormat="1" ht="14">
      <c r="B72" s="120" t="s">
        <v>60</v>
      </c>
      <c r="C72" s="121"/>
      <c r="D72" s="121"/>
      <c r="E72" s="121"/>
      <c r="F72" s="121"/>
      <c r="G72" s="121"/>
      <c r="H72" s="121"/>
      <c r="I72" s="121"/>
      <c r="J72" s="121"/>
      <c r="K72" s="122"/>
    </row>
    <row r="73" spans="2:11" s="1" customFormat="1" ht="14">
      <c r="B73" s="57" t="s">
        <v>49</v>
      </c>
      <c r="C73" s="54">
        <v>0</v>
      </c>
      <c r="D73" s="54">
        <f>$E$54</f>
        <v>-6.120000000000001</v>
      </c>
      <c r="E73" s="54">
        <f>$E$54</f>
        <v>-6.120000000000001</v>
      </c>
      <c r="F73" s="54"/>
      <c r="G73" s="54">
        <f>$E$54</f>
        <v>-6.120000000000001</v>
      </c>
      <c r="H73" s="54">
        <f>$E$54</f>
        <v>-6.120000000000001</v>
      </c>
      <c r="I73" s="54"/>
      <c r="J73" s="54">
        <f>$E$54</f>
        <v>-6.120000000000001</v>
      </c>
      <c r="K73" s="54">
        <f>$E$54</f>
        <v>-6.120000000000001</v>
      </c>
    </row>
    <row r="74" spans="2:11" s="1" customFormat="1" ht="14">
      <c r="B74" s="56" t="s">
        <v>28</v>
      </c>
      <c r="C74" s="54">
        <v>0</v>
      </c>
      <c r="D74" s="54">
        <f>$F$54</f>
        <v>1.32</v>
      </c>
      <c r="E74" s="54">
        <f>$F$54</f>
        <v>1.32</v>
      </c>
      <c r="F74" s="54"/>
      <c r="G74" s="54">
        <f>$F$54</f>
        <v>1.32</v>
      </c>
      <c r="H74" s="54">
        <f>$F$54</f>
        <v>1.32</v>
      </c>
      <c r="I74" s="54"/>
      <c r="J74" s="54">
        <f>$F$54</f>
        <v>1.32</v>
      </c>
      <c r="K74" s="54">
        <f>$F$54</f>
        <v>1.32</v>
      </c>
    </row>
    <row r="75" spans="2:11" s="1" customFormat="1" ht="14">
      <c r="B75" s="58" t="s">
        <v>33</v>
      </c>
      <c r="C75" s="54">
        <v>0</v>
      </c>
      <c r="D75" s="54">
        <f>$G$54</f>
        <v>5</v>
      </c>
      <c r="E75" s="54">
        <f>$G$54</f>
        <v>5</v>
      </c>
      <c r="F75" s="54"/>
      <c r="G75" s="54">
        <f>$G$54</f>
        <v>5</v>
      </c>
      <c r="H75" s="54">
        <f>$G$54</f>
        <v>5</v>
      </c>
      <c r="I75" s="54"/>
      <c r="J75" s="54">
        <f>$G$54</f>
        <v>5</v>
      </c>
      <c r="K75" s="54">
        <f>$G$54</f>
        <v>5</v>
      </c>
    </row>
    <row r="76" spans="2:11" s="1" customFormat="1" ht="14">
      <c r="B76" s="57" t="s">
        <v>34</v>
      </c>
      <c r="C76" s="54">
        <v>0</v>
      </c>
      <c r="D76" s="54">
        <f>$H$54</f>
        <v>10.700000000000001</v>
      </c>
      <c r="E76" s="54">
        <f>$H$54</f>
        <v>10.700000000000001</v>
      </c>
      <c r="F76" s="54"/>
      <c r="G76" s="54">
        <f>$H$54</f>
        <v>10.700000000000001</v>
      </c>
      <c r="H76" s="54">
        <f>$H$54</f>
        <v>10.700000000000001</v>
      </c>
      <c r="I76" s="54"/>
      <c r="J76" s="54">
        <f>$H$54</f>
        <v>10.700000000000001</v>
      </c>
      <c r="K76" s="54">
        <f>$H$54</f>
        <v>10.700000000000001</v>
      </c>
    </row>
    <row r="77" spans="2:11" s="1" customFormat="1" ht="29" thickBot="1">
      <c r="B77" s="59" t="s">
        <v>87</v>
      </c>
      <c r="C77" s="54">
        <v>0</v>
      </c>
      <c r="D77" s="54">
        <f>$I$54</f>
        <v>18.329999999999998</v>
      </c>
      <c r="E77" s="54">
        <f>$I$54</f>
        <v>18.329999999999998</v>
      </c>
      <c r="F77" s="54"/>
      <c r="G77" s="54">
        <f>$I$54</f>
        <v>18.329999999999998</v>
      </c>
      <c r="H77" s="54">
        <f>$I$54</f>
        <v>18.329999999999998</v>
      </c>
      <c r="I77" s="54"/>
      <c r="J77" s="54">
        <f>$I$54</f>
        <v>18.329999999999998</v>
      </c>
      <c r="K77" s="54">
        <f>$I$54</f>
        <v>18.329999999999998</v>
      </c>
    </row>
    <row r="78" spans="2:11" s="1" customFormat="1" ht="14">
      <c r="B78" s="57"/>
      <c r="C78" s="54"/>
      <c r="D78" s="54"/>
      <c r="E78" s="54"/>
      <c r="F78" s="54"/>
      <c r="G78" s="54"/>
      <c r="H78" s="54"/>
      <c r="I78" s="54"/>
      <c r="J78" s="54"/>
      <c r="K78" s="55"/>
    </row>
    <row r="79" spans="2:11" s="1" customFormat="1" ht="14">
      <c r="B79" s="117" t="s">
        <v>59</v>
      </c>
      <c r="C79" s="118"/>
      <c r="D79" s="118"/>
      <c r="E79" s="118"/>
      <c r="F79" s="118"/>
      <c r="G79" s="118"/>
      <c r="H79" s="118"/>
      <c r="I79" s="118"/>
      <c r="J79" s="118"/>
      <c r="K79" s="119"/>
    </row>
    <row r="80" spans="2:11" s="1" customFormat="1" ht="14">
      <c r="B80" s="57" t="s">
        <v>49</v>
      </c>
      <c r="C80" s="54">
        <v>0</v>
      </c>
      <c r="D80" s="54">
        <f>D$71+D73</f>
        <v>-15.431999999999999</v>
      </c>
      <c r="E80" s="54">
        <f>E$71+E73</f>
        <v>-10.111999999999998</v>
      </c>
      <c r="F80" s="54"/>
      <c r="G80" s="54">
        <f>G$71+G73</f>
        <v>-11.175999999999998</v>
      </c>
      <c r="H80" s="54">
        <f>H$71+H73</f>
        <v>-6.9199999999999982</v>
      </c>
      <c r="I80" s="54"/>
      <c r="J80" s="54">
        <f>J$71+J73</f>
        <v>-6.9199999999999982</v>
      </c>
      <c r="K80" s="54">
        <f>K$71+K73</f>
        <v>-3.727999999999998</v>
      </c>
    </row>
    <row r="81" spans="2:11" s="1" customFormat="1" ht="14">
      <c r="B81" s="56" t="s">
        <v>28</v>
      </c>
      <c r="C81" s="54">
        <v>0</v>
      </c>
      <c r="D81" s="54">
        <f>D$71+D74</f>
        <v>-7.9919999999999973</v>
      </c>
      <c r="E81" s="54">
        <f>E$71+E74</f>
        <v>-2.671999999999997</v>
      </c>
      <c r="F81" s="54"/>
      <c r="G81" s="54">
        <f>G$71+G74</f>
        <v>-3.7359999999999971</v>
      </c>
      <c r="H81" s="54">
        <f>H$71+H74</f>
        <v>0.5200000000000029</v>
      </c>
      <c r="I81" s="54"/>
      <c r="J81" s="54">
        <f>J$71+J74</f>
        <v>0.5200000000000029</v>
      </c>
      <c r="K81" s="54">
        <f>K$71+K74</f>
        <v>3.7120000000000033</v>
      </c>
    </row>
    <row r="82" spans="2:11" s="1" customFormat="1" ht="14">
      <c r="B82" s="58" t="s">
        <v>33</v>
      </c>
      <c r="C82" s="54">
        <v>0</v>
      </c>
      <c r="D82" s="54">
        <f t="shared" ref="D82:E84" si="4">D$71+D75</f>
        <v>-4.3119999999999976</v>
      </c>
      <c r="E82" s="54">
        <f t="shared" si="4"/>
        <v>1.0080000000000027</v>
      </c>
      <c r="F82" s="54"/>
      <c r="G82" s="54">
        <f t="shared" ref="G82:H82" si="5">G$71+G75</f>
        <v>-5.5999999999997385E-2</v>
      </c>
      <c r="H82" s="54">
        <f t="shared" si="5"/>
        <v>4.2000000000000028</v>
      </c>
      <c r="I82" s="54"/>
      <c r="J82" s="54">
        <f t="shared" ref="J82:K82" si="6">J$71+J75</f>
        <v>4.2000000000000028</v>
      </c>
      <c r="K82" s="54">
        <f t="shared" si="6"/>
        <v>7.392000000000003</v>
      </c>
    </row>
    <row r="83" spans="2:11" s="1" customFormat="1" ht="14">
      <c r="B83" s="57" t="s">
        <v>34</v>
      </c>
      <c r="C83" s="54">
        <v>0</v>
      </c>
      <c r="D83" s="54">
        <f t="shared" si="4"/>
        <v>1.3880000000000035</v>
      </c>
      <c r="E83" s="54">
        <f t="shared" si="4"/>
        <v>6.7080000000000037</v>
      </c>
      <c r="F83" s="54"/>
      <c r="G83" s="54">
        <f t="shared" ref="G83:H83" si="7">G$71+G76</f>
        <v>5.6440000000000037</v>
      </c>
      <c r="H83" s="54">
        <f t="shared" si="7"/>
        <v>9.9000000000000039</v>
      </c>
      <c r="I83" s="54"/>
      <c r="J83" s="54">
        <f t="shared" ref="J83:K83" si="8">J$71+J76</f>
        <v>9.9000000000000039</v>
      </c>
      <c r="K83" s="54">
        <f t="shared" si="8"/>
        <v>13.092000000000004</v>
      </c>
    </row>
    <row r="84" spans="2:11" s="1" customFormat="1" ht="29" thickBot="1">
      <c r="B84" s="59" t="s">
        <v>87</v>
      </c>
      <c r="C84" s="60">
        <v>0</v>
      </c>
      <c r="D84" s="60">
        <f t="shared" si="4"/>
        <v>9.0180000000000007</v>
      </c>
      <c r="E84" s="60">
        <f t="shared" si="4"/>
        <v>14.338000000000001</v>
      </c>
      <c r="F84" s="60"/>
      <c r="G84" s="60">
        <f t="shared" ref="G84:H84" si="9">G$71+G77</f>
        <v>13.274000000000001</v>
      </c>
      <c r="H84" s="60">
        <f t="shared" si="9"/>
        <v>17.53</v>
      </c>
      <c r="I84" s="60"/>
      <c r="J84" s="60">
        <f t="shared" ref="J84:K84" si="10">J$71+J77</f>
        <v>17.53</v>
      </c>
      <c r="K84" s="60">
        <f t="shared" si="10"/>
        <v>20.722000000000001</v>
      </c>
    </row>
    <row r="85" spans="2:11" s="1" customFormat="1" thickBot="1">
      <c r="B85" s="63"/>
      <c r="C85" s="27"/>
      <c r="D85" s="27"/>
      <c r="E85" s="27"/>
      <c r="F85" s="27"/>
      <c r="G85" s="27"/>
      <c r="H85" s="27"/>
      <c r="I85" s="27"/>
      <c r="J85" s="27"/>
      <c r="K85" s="27"/>
    </row>
    <row r="86" spans="2:11" s="1" customFormat="1" ht="51" customHeight="1" thickBot="1">
      <c r="B86" s="152" t="s">
        <v>64</v>
      </c>
      <c r="C86" s="153"/>
      <c r="D86" s="153"/>
      <c r="E86" s="153"/>
      <c r="F86" s="154"/>
      <c r="G86" s="27"/>
      <c r="H86" s="27"/>
      <c r="I86" s="27"/>
      <c r="J86" s="27"/>
      <c r="K86" s="27"/>
    </row>
    <row r="87" spans="2:11" s="1" customFormat="1" ht="43.5" customHeight="1">
      <c r="B87" s="100"/>
      <c r="C87" s="142" t="s">
        <v>63</v>
      </c>
      <c r="D87" s="142"/>
      <c r="E87" s="150" t="s">
        <v>62</v>
      </c>
      <c r="F87" s="151"/>
      <c r="G87" s="66"/>
      <c r="H87" s="66"/>
      <c r="I87" s="27"/>
      <c r="J87" s="27"/>
      <c r="K87" s="27"/>
    </row>
    <row r="88" spans="2:11" s="1" customFormat="1" ht="54.75" customHeight="1">
      <c r="B88" s="101"/>
      <c r="C88" s="50" t="s">
        <v>41</v>
      </c>
      <c r="D88" s="71" t="s">
        <v>61</v>
      </c>
      <c r="E88" s="50" t="s">
        <v>41</v>
      </c>
      <c r="F88" s="72" t="s">
        <v>61</v>
      </c>
      <c r="G88" s="65"/>
      <c r="H88" s="65"/>
      <c r="I88" s="27"/>
      <c r="J88" s="27"/>
      <c r="K88" s="27"/>
    </row>
    <row r="89" spans="2:11" s="1" customFormat="1" ht="27" customHeight="1">
      <c r="B89" s="96" t="s">
        <v>88</v>
      </c>
      <c r="C89" s="54">
        <f>AVERAGE(D80:D82,G80:G82,J80:J82)</f>
        <v>-4.989333333333331</v>
      </c>
      <c r="D89" s="54">
        <f>AVERAGE(E80:E82,H80:H82,K80:K82)</f>
        <v>-0.73333333333333073</v>
      </c>
      <c r="E89" s="67">
        <f t="shared" ref="E89:F91" si="11">C89/SUM($D$11:$F$11)</f>
        <v>-3.3711711711711695E-2</v>
      </c>
      <c r="F89" s="68">
        <f t="shared" si="11"/>
        <v>-4.9549549549549373E-3</v>
      </c>
      <c r="G89" s="65"/>
      <c r="H89" s="65"/>
      <c r="I89" s="27"/>
      <c r="J89" s="27"/>
      <c r="K89" s="27"/>
    </row>
    <row r="90" spans="2:11" s="1" customFormat="1" ht="14">
      <c r="B90" s="57" t="s">
        <v>69</v>
      </c>
      <c r="C90" s="54">
        <f>AVERAGE(D80:D84,G80:G84,J80:J84)</f>
        <v>0.79000000000000214</v>
      </c>
      <c r="D90" s="54">
        <f>AVERAGE(E80:E84,H80:H84,K80:K84)</f>
        <v>5.0460000000000038</v>
      </c>
      <c r="E90" s="67">
        <f t="shared" si="11"/>
        <v>5.3378378378378527E-3</v>
      </c>
      <c r="F90" s="68">
        <f t="shared" si="11"/>
        <v>3.4094594594594622E-2</v>
      </c>
      <c r="G90" s="27"/>
      <c r="H90" s="27"/>
      <c r="I90" s="27"/>
      <c r="J90" s="27"/>
      <c r="K90" s="27"/>
    </row>
    <row r="91" spans="2:11" s="1" customFormat="1" ht="29" thickBot="1">
      <c r="B91" s="59" t="s">
        <v>87</v>
      </c>
      <c r="C91" s="60">
        <f>AVERAGE(D84,G84,J84)</f>
        <v>13.274000000000001</v>
      </c>
      <c r="D91" s="60">
        <f>AVERAGE(E84,H84,K84)</f>
        <v>17.53</v>
      </c>
      <c r="E91" s="69">
        <f t="shared" si="11"/>
        <v>8.9689189189189195E-2</v>
      </c>
      <c r="F91" s="70">
        <f t="shared" si="11"/>
        <v>0.11844594594594596</v>
      </c>
      <c r="G91" s="27"/>
      <c r="H91" s="27"/>
      <c r="I91" s="27"/>
      <c r="J91" s="27"/>
      <c r="K91" s="27"/>
    </row>
    <row r="92" spans="2:11" s="1" customFormat="1" ht="14">
      <c r="B92" s="63"/>
      <c r="C92" s="27"/>
      <c r="D92" s="27"/>
      <c r="E92" s="64"/>
      <c r="F92" s="64"/>
      <c r="G92" s="27"/>
      <c r="H92" s="27"/>
      <c r="I92" s="27"/>
      <c r="J92" s="27"/>
      <c r="K92" s="27"/>
    </row>
    <row r="93" spans="2:11" s="1" customFormat="1" ht="14">
      <c r="B93" s="63"/>
      <c r="C93" s="27"/>
      <c r="D93" s="27"/>
      <c r="E93" s="64"/>
      <c r="F93" s="64"/>
      <c r="G93" s="27"/>
      <c r="H93" s="27"/>
      <c r="I93" s="27"/>
      <c r="J93" s="27"/>
      <c r="K93" s="27"/>
    </row>
    <row r="94" spans="2:11" s="1" customFormat="1" ht="14">
      <c r="B94" s="63"/>
      <c r="C94" s="27"/>
      <c r="D94" s="27"/>
      <c r="E94" s="64"/>
      <c r="F94" s="64"/>
      <c r="G94" s="27"/>
      <c r="H94" s="27"/>
      <c r="I94" s="27"/>
      <c r="J94" s="27"/>
      <c r="K94" s="27"/>
    </row>
    <row r="95" spans="2:11" s="1" customFormat="1">
      <c r="B95" s="63"/>
      <c r="C95" s="27"/>
      <c r="D95" s="27"/>
      <c r="E95" s="64"/>
      <c r="F95" s="64"/>
      <c r="G95" s="27"/>
      <c r="H95"/>
      <c r="I95" t="s">
        <v>79</v>
      </c>
      <c r="J95" s="93">
        <v>-0.2</v>
      </c>
      <c r="K95" s="93">
        <v>-0.4</v>
      </c>
    </row>
    <row r="96" spans="2:11">
      <c r="H96" t="s">
        <v>81</v>
      </c>
      <c r="I96">
        <v>1</v>
      </c>
      <c r="J96">
        <v>0.8</v>
      </c>
      <c r="K96">
        <v>0.6</v>
      </c>
    </row>
    <row r="97" spans="8:11">
      <c r="H97">
        <v>5.0000000000000001E-3</v>
      </c>
      <c r="I97">
        <f t="shared" ref="I97:K101" si="12">H97*I$96</f>
        <v>5.0000000000000001E-3</v>
      </c>
      <c r="J97">
        <f t="shared" si="12"/>
        <v>4.0000000000000001E-3</v>
      </c>
      <c r="K97">
        <f t="shared" si="12"/>
        <v>2.3999999999999998E-3</v>
      </c>
    </row>
    <row r="98" spans="8:11">
      <c r="H98">
        <v>0.01</v>
      </c>
      <c r="I98">
        <f t="shared" si="12"/>
        <v>0.01</v>
      </c>
      <c r="J98">
        <f t="shared" si="12"/>
        <v>8.0000000000000002E-3</v>
      </c>
      <c r="K98">
        <f t="shared" si="12"/>
        <v>4.7999999999999996E-3</v>
      </c>
    </row>
    <row r="99" spans="8:11">
      <c r="H99">
        <v>1.4999999999999999E-2</v>
      </c>
      <c r="I99">
        <f t="shared" si="12"/>
        <v>1.4999999999999999E-2</v>
      </c>
      <c r="J99">
        <f t="shared" si="12"/>
        <v>1.2E-2</v>
      </c>
      <c r="K99">
        <f t="shared" si="12"/>
        <v>7.1999999999999998E-3</v>
      </c>
    </row>
    <row r="100" spans="8:11">
      <c r="H100">
        <v>0.02</v>
      </c>
      <c r="I100">
        <f t="shared" si="12"/>
        <v>0.02</v>
      </c>
      <c r="J100">
        <f t="shared" si="12"/>
        <v>1.6E-2</v>
      </c>
      <c r="K100">
        <f t="shared" si="12"/>
        <v>9.5999999999999992E-3</v>
      </c>
    </row>
    <row r="101" spans="8:11">
      <c r="H101">
        <v>2.5000000000000001E-2</v>
      </c>
      <c r="I101">
        <f t="shared" si="12"/>
        <v>2.5000000000000001E-2</v>
      </c>
      <c r="J101">
        <f t="shared" si="12"/>
        <v>2.0000000000000004E-2</v>
      </c>
      <c r="K101">
        <f t="shared" si="12"/>
        <v>1.2000000000000002E-2</v>
      </c>
    </row>
    <row r="104" spans="8:11">
      <c r="H104" t="s">
        <v>80</v>
      </c>
    </row>
    <row r="105" spans="8:11">
      <c r="I105" t="s">
        <v>79</v>
      </c>
      <c r="J105" s="93">
        <v>-0.2</v>
      </c>
      <c r="K105" s="93">
        <v>-0.4</v>
      </c>
    </row>
    <row r="106" spans="8:11">
      <c r="H106" t="s">
        <v>81</v>
      </c>
      <c r="I106">
        <v>1</v>
      </c>
      <c r="J106">
        <v>0.8</v>
      </c>
      <c r="K106">
        <v>0.6</v>
      </c>
    </row>
    <row r="107" spans="8:11">
      <c r="H107">
        <v>5.0000000000000001E-3</v>
      </c>
      <c r="I107" s="94">
        <f t="shared" ref="I107:K111" si="13">1/I97</f>
        <v>200</v>
      </c>
      <c r="J107" s="94">
        <f t="shared" si="13"/>
        <v>250</v>
      </c>
      <c r="K107" s="94">
        <f t="shared" si="13"/>
        <v>416.66666666666669</v>
      </c>
    </row>
    <row r="108" spans="8:11">
      <c r="H108">
        <v>0.01</v>
      </c>
      <c r="I108" s="94">
        <f t="shared" si="13"/>
        <v>100</v>
      </c>
      <c r="J108" s="94">
        <f t="shared" si="13"/>
        <v>125</v>
      </c>
      <c r="K108" s="94">
        <f t="shared" si="13"/>
        <v>208.33333333333334</v>
      </c>
    </row>
    <row r="109" spans="8:11">
      <c r="H109">
        <v>1.4999999999999999E-2</v>
      </c>
      <c r="I109" s="94">
        <f t="shared" si="13"/>
        <v>66.666666666666671</v>
      </c>
      <c r="J109" s="94">
        <f t="shared" si="13"/>
        <v>83.333333333333329</v>
      </c>
      <c r="K109" s="94">
        <f t="shared" si="13"/>
        <v>138.88888888888889</v>
      </c>
    </row>
    <row r="110" spans="8:11">
      <c r="H110">
        <v>0.02</v>
      </c>
      <c r="I110" s="94">
        <f t="shared" si="13"/>
        <v>50</v>
      </c>
      <c r="J110" s="94">
        <f t="shared" si="13"/>
        <v>62.5</v>
      </c>
      <c r="K110" s="94">
        <f t="shared" si="13"/>
        <v>104.16666666666667</v>
      </c>
    </row>
    <row r="111" spans="8:11">
      <c r="H111">
        <v>2.5000000000000001E-2</v>
      </c>
      <c r="I111" s="94">
        <f t="shared" si="13"/>
        <v>40</v>
      </c>
      <c r="J111" s="94">
        <f t="shared" si="13"/>
        <v>49.999999999999993</v>
      </c>
      <c r="K111" s="94">
        <f t="shared" si="13"/>
        <v>83.333333333333314</v>
      </c>
    </row>
    <row r="114" spans="1:3">
      <c r="A114" t="s">
        <v>84</v>
      </c>
      <c r="B114" t="s">
        <v>85</v>
      </c>
    </row>
    <row r="115" spans="1:3">
      <c r="A115" s="94">
        <f>J107</f>
        <v>250</v>
      </c>
      <c r="B115" s="95">
        <v>-0.04</v>
      </c>
      <c r="C115" t="s">
        <v>82</v>
      </c>
    </row>
    <row r="116" spans="1:3">
      <c r="A116" s="94">
        <f>J108</f>
        <v>125</v>
      </c>
      <c r="B116" s="95">
        <v>0.01</v>
      </c>
    </row>
    <row r="117" spans="1:3">
      <c r="A117" s="94">
        <f>J109</f>
        <v>83.333333333333329</v>
      </c>
      <c r="B117" s="95">
        <v>0.05</v>
      </c>
    </row>
    <row r="118" spans="1:3">
      <c r="A118" s="94">
        <f>J110</f>
        <v>62.5</v>
      </c>
      <c r="B118" s="95">
        <v>0.09</v>
      </c>
    </row>
    <row r="119" spans="1:3">
      <c r="A119" s="94">
        <f>J111</f>
        <v>49.999999999999993</v>
      </c>
      <c r="B119" s="95">
        <v>0.14000000000000001</v>
      </c>
    </row>
    <row r="120" spans="1:3">
      <c r="A120" s="94"/>
      <c r="B120" s="95"/>
    </row>
    <row r="121" spans="1:3">
      <c r="A121" s="94">
        <f>A115</f>
        <v>250</v>
      </c>
      <c r="B121" s="95">
        <v>0.04</v>
      </c>
      <c r="C121" t="s">
        <v>83</v>
      </c>
    </row>
    <row r="122" spans="1:3">
      <c r="A122" s="94">
        <f t="shared" ref="A122:A125" si="14">A116</f>
        <v>125</v>
      </c>
      <c r="B122" s="95">
        <v>0.09</v>
      </c>
    </row>
    <row r="123" spans="1:3">
      <c r="A123" s="94">
        <f t="shared" si="14"/>
        <v>83.333333333333329</v>
      </c>
      <c r="B123" s="95">
        <v>0.14000000000000001</v>
      </c>
    </row>
    <row r="124" spans="1:3">
      <c r="A124" s="94">
        <f t="shared" si="14"/>
        <v>62.5</v>
      </c>
      <c r="B124" s="95">
        <v>0.19</v>
      </c>
    </row>
    <row r="125" spans="1:3">
      <c r="A125" s="94">
        <f t="shared" si="14"/>
        <v>49.999999999999993</v>
      </c>
      <c r="B125" s="95">
        <v>0.24</v>
      </c>
    </row>
    <row r="127" spans="1:3">
      <c r="A127" s="94">
        <f>A121</f>
        <v>250</v>
      </c>
      <c r="B127" s="95">
        <v>-7.0000000000000007E-2</v>
      </c>
      <c r="C127" t="s">
        <v>89</v>
      </c>
    </row>
    <row r="128" spans="1:3">
      <c r="A128" s="94">
        <f t="shared" ref="A128:A131" si="15">A122</f>
        <v>125</v>
      </c>
      <c r="B128" s="95">
        <v>-0.03</v>
      </c>
    </row>
    <row r="129" spans="1:2">
      <c r="A129" s="94">
        <f t="shared" si="15"/>
        <v>83.333333333333329</v>
      </c>
      <c r="B129" s="95">
        <v>0.01</v>
      </c>
    </row>
    <row r="130" spans="1:2">
      <c r="A130" s="94">
        <f t="shared" si="15"/>
        <v>62.5</v>
      </c>
      <c r="B130" s="93">
        <v>0.05</v>
      </c>
    </row>
    <row r="131" spans="1:2">
      <c r="A131" s="94">
        <f t="shared" si="15"/>
        <v>49.999999999999993</v>
      </c>
      <c r="B131" s="93">
        <v>0.09</v>
      </c>
    </row>
    <row r="156" ht="17" customHeight="1"/>
  </sheetData>
  <mergeCells count="27">
    <mergeCell ref="B34:I34"/>
    <mergeCell ref="B42:F42"/>
    <mergeCell ref="B47:I47"/>
    <mergeCell ref="B43:F43"/>
    <mergeCell ref="C87:D87"/>
    <mergeCell ref="B57:H57"/>
    <mergeCell ref="C58:D58"/>
    <mergeCell ref="E58:F58"/>
    <mergeCell ref="G58:H58"/>
    <mergeCell ref="E87:F87"/>
    <mergeCell ref="B86:F86"/>
    <mergeCell ref="A1:L1"/>
    <mergeCell ref="B65:B66"/>
    <mergeCell ref="B87:B88"/>
    <mergeCell ref="B33:I33"/>
    <mergeCell ref="B56:H56"/>
    <mergeCell ref="C63:D63"/>
    <mergeCell ref="E63:F63"/>
    <mergeCell ref="G63:H63"/>
    <mergeCell ref="C65:E65"/>
    <mergeCell ref="F65:H65"/>
    <mergeCell ref="B79:K79"/>
    <mergeCell ref="B72:K72"/>
    <mergeCell ref="B67:K67"/>
    <mergeCell ref="I65:K65"/>
    <mergeCell ref="C2:D2"/>
    <mergeCell ref="C3:D3"/>
  </mergeCells>
  <phoneticPr fontId="7" type="noConversion"/>
  <pageMargins left="0.75" right="0.75" top="1" bottom="1" header="0.25" footer="0.5"/>
  <pageSetup scale="66" fitToHeight="3" orientation="landscape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Berkeley Forests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Stewart</dc:creator>
  <cp:lastModifiedBy>Bill Stewart</cp:lastModifiedBy>
  <cp:lastPrinted>2015-08-07T21:20:29Z</cp:lastPrinted>
  <dcterms:created xsi:type="dcterms:W3CDTF">2015-07-02T23:06:18Z</dcterms:created>
  <dcterms:modified xsi:type="dcterms:W3CDTF">2015-09-11T01:02:21Z</dcterms:modified>
</cp:coreProperties>
</file>